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yen.b\Desktop\perso\"/>
    </mc:Choice>
  </mc:AlternateContent>
  <xr:revisionPtr revIDLastSave="0" documentId="13_ncr:1_{D6C76CDB-2314-4272-8C16-7E0CE30E32FC}" xr6:coauthVersionLast="47" xr6:coauthVersionMax="47" xr10:uidLastSave="{00000000-0000-0000-0000-000000000000}"/>
  <bookViews>
    <workbookView xWindow="-108" yWindow="-108" windowWidth="23256" windowHeight="12576" activeTab="2" xr2:uid="{21BCAFFA-B6C5-456D-A994-391118A4BEFE}"/>
  </bookViews>
  <sheets>
    <sheet name="NOTICE" sheetId="2" r:id="rId1"/>
    <sheet name="IDENTITÉ" sheetId="4" r:id="rId2"/>
    <sheet name="GRILLE D'EVALUATION" sheetId="1" r:id="rId3"/>
    <sheet name="LABE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0" i="1"/>
  <c r="N10" i="1" s="1"/>
  <c r="F10" i="1"/>
  <c r="F14" i="1"/>
  <c r="G14" i="1"/>
  <c r="E10" i="1"/>
  <c r="E14" i="1"/>
  <c r="E18" i="1"/>
  <c r="N13" i="1"/>
  <c r="N72" i="1"/>
  <c r="N71" i="1"/>
  <c r="N70" i="1"/>
  <c r="N69" i="1"/>
  <c r="N68" i="1"/>
  <c r="N67" i="1"/>
  <c r="N66" i="1"/>
  <c r="N65" i="1"/>
  <c r="N64" i="1"/>
  <c r="N63" i="1"/>
  <c r="N62" i="1"/>
  <c r="N61" i="1"/>
  <c r="N42" i="1"/>
  <c r="N43" i="1"/>
  <c r="N16" i="1"/>
  <c r="N12" i="1"/>
  <c r="N8" i="1"/>
  <c r="N17" i="1"/>
  <c r="N9" i="1"/>
  <c r="N108" i="1"/>
  <c r="N101" i="1"/>
  <c r="N99" i="1"/>
  <c r="N100" i="1"/>
  <c r="N102" i="1"/>
  <c r="N95" i="1"/>
  <c r="N55" i="1"/>
  <c r="G54" i="1"/>
  <c r="N14" i="1" l="1"/>
  <c r="L14" i="1"/>
  <c r="L18" i="1"/>
  <c r="L10" i="1"/>
  <c r="K10" i="1"/>
  <c r="J10" i="1"/>
  <c r="I18" i="1"/>
  <c r="K14" i="1"/>
  <c r="J14" i="1"/>
  <c r="I14" i="1"/>
  <c r="I10" i="1"/>
  <c r="N45" i="1"/>
  <c r="I44" i="1"/>
  <c r="N44" i="1" s="1"/>
  <c r="I43" i="1"/>
  <c r="I42" i="1"/>
  <c r="H156" i="1" l="1"/>
  <c r="N156" i="1" s="1"/>
  <c r="H154" i="1"/>
  <c r="N154" i="1" s="1"/>
  <c r="H152" i="1"/>
  <c r="N152" i="1" s="1"/>
  <c r="N139" i="1"/>
  <c r="N106" i="1"/>
  <c r="N107" i="1"/>
  <c r="N98" i="1"/>
  <c r="N97" i="1"/>
  <c r="N94" i="1"/>
  <c r="N93" i="1"/>
  <c r="N92" i="1"/>
  <c r="N91" i="1"/>
  <c r="D6" i="3"/>
  <c r="N150" i="1"/>
  <c r="N146" i="1"/>
  <c r="N145" i="1"/>
  <c r="F129" i="1"/>
  <c r="F132" i="1" s="1"/>
  <c r="N132" i="1" s="1"/>
  <c r="G129" i="1"/>
  <c r="H132" i="1" s="1"/>
  <c r="N131" i="1" s="1"/>
  <c r="G119" i="1"/>
  <c r="F119" i="1"/>
  <c r="D5" i="3"/>
  <c r="N96" i="1"/>
  <c r="N25" i="1"/>
  <c r="N24" i="1"/>
  <c r="D2" i="3"/>
  <c r="N20" i="1"/>
  <c r="N21" i="1"/>
  <c r="N22" i="1"/>
  <c r="N23" i="1"/>
  <c r="N19" i="1"/>
  <c r="D4" i="3"/>
  <c r="D3" i="3"/>
  <c r="I105" i="1"/>
  <c r="N104" i="1" s="1"/>
  <c r="I80" i="1"/>
  <c r="N79" i="1" s="1"/>
  <c r="I77" i="1"/>
  <c r="N73" i="1" s="1"/>
  <c r="N39" i="1"/>
  <c r="N38" i="1"/>
  <c r="N53" i="1"/>
  <c r="N52" i="1"/>
  <c r="N50" i="1"/>
  <c r="N49" i="1"/>
  <c r="N48" i="1"/>
  <c r="N47" i="1"/>
  <c r="N46" i="1"/>
  <c r="N2" i="1"/>
  <c r="N84" i="1"/>
  <c r="N85" i="1"/>
  <c r="N86" i="1"/>
  <c r="N87" i="1"/>
  <c r="N82" i="1"/>
  <c r="N58" i="1"/>
  <c r="N57" i="1"/>
  <c r="N56" i="1"/>
  <c r="N41" i="1"/>
  <c r="N34" i="1"/>
  <c r="N4" i="1"/>
  <c r="N3" i="1"/>
  <c r="H122" i="1"/>
  <c r="H121" i="1"/>
  <c r="H112" i="1"/>
  <c r="H111" i="1"/>
  <c r="N148" i="1"/>
  <c r="N149" i="1"/>
  <c r="N144" i="1"/>
  <c r="N136" i="1"/>
  <c r="N90" i="1"/>
  <c r="N89" i="1"/>
  <c r="N151" i="1"/>
  <c r="N103" i="1"/>
  <c r="D120" i="1"/>
  <c r="E130" i="1" s="1"/>
  <c r="H128" i="1"/>
  <c r="H127" i="1"/>
  <c r="H126" i="1"/>
  <c r="H125" i="1"/>
  <c r="H124" i="1"/>
  <c r="H123" i="1"/>
  <c r="H120" i="1"/>
  <c r="H114" i="1"/>
  <c r="H115" i="1"/>
  <c r="H116" i="1"/>
  <c r="H117" i="1"/>
  <c r="H118" i="1"/>
  <c r="H113" i="1"/>
  <c r="D110" i="1"/>
  <c r="H130" i="1" s="1"/>
  <c r="H110" i="1"/>
  <c r="N143" i="1"/>
  <c r="M140" i="1"/>
  <c r="L140" i="1"/>
  <c r="K140" i="1"/>
  <c r="J140" i="1"/>
  <c r="I140" i="1"/>
  <c r="M139" i="1"/>
  <c r="L139" i="1"/>
  <c r="K139" i="1"/>
  <c r="J139" i="1"/>
  <c r="I139" i="1"/>
  <c r="J147" i="1"/>
  <c r="K147" i="1"/>
  <c r="L147" i="1"/>
  <c r="M147" i="1"/>
  <c r="I147" i="1"/>
  <c r="F54" i="1"/>
  <c r="N35" i="1"/>
  <c r="N27" i="1"/>
  <c r="N28" i="1"/>
  <c r="N29" i="1"/>
  <c r="N30" i="1"/>
  <c r="N31" i="1"/>
  <c r="N32" i="1"/>
  <c r="N26" i="1"/>
  <c r="N5" i="1"/>
  <c r="M138" i="1" l="1"/>
  <c r="J138" i="1"/>
  <c r="K138" i="1"/>
  <c r="L138" i="1"/>
  <c r="I138" i="1"/>
  <c r="H119" i="1"/>
  <c r="N118" i="1" s="1"/>
  <c r="H129" i="1"/>
  <c r="N75" i="1"/>
  <c r="N74" i="1"/>
  <c r="N76" i="1"/>
  <c r="C4" i="3"/>
  <c r="N117" i="1" l="1"/>
  <c r="N138" i="1"/>
  <c r="N158" i="1" s="1"/>
  <c r="C6" i="3" s="1"/>
  <c r="N119" i="1"/>
  <c r="N88" i="1"/>
  <c r="C3" i="3" s="1"/>
  <c r="N133" i="1" l="1"/>
  <c r="C5" i="3" s="1"/>
  <c r="F18" i="1" l="1"/>
  <c r="N18" i="1" s="1"/>
  <c r="N36" i="1" s="1"/>
  <c r="C2" i="3" s="1"/>
  <c r="C7" i="3" s="1"/>
  <c r="J18" i="1"/>
  <c r="K18" i="1"/>
</calcChain>
</file>

<file path=xl/sharedStrings.xml><?xml version="1.0" encoding="utf-8"?>
<sst xmlns="http://schemas.openxmlformats.org/spreadsheetml/2006/main" count="236" uniqueCount="175">
  <si>
    <t>Si oui, ils bénéficient :</t>
  </si>
  <si>
    <t>d’horaires spécifiques?</t>
  </si>
  <si>
    <t>d’espaces spécifiques ?</t>
  </si>
  <si>
    <t>lundi</t>
  </si>
  <si>
    <t>mardi</t>
  </si>
  <si>
    <t>mercredi</t>
  </si>
  <si>
    <t>jeudi</t>
  </si>
  <si>
    <t>vendredi</t>
  </si>
  <si>
    <t>samedi</t>
  </si>
  <si>
    <t>dimanche</t>
  </si>
  <si>
    <t>Thème</t>
  </si>
  <si>
    <t>Indicateurs</t>
  </si>
  <si>
    <t>Réponses</t>
  </si>
  <si>
    <t>Si oui, combien par saison ?</t>
  </si>
  <si>
    <t>Bénéficient-ils d’un accueil dédié ?</t>
  </si>
  <si>
    <t>Nombre d’années d’existence de cet accueil:</t>
  </si>
  <si>
    <t>Combien sont organisées par le club ?</t>
  </si>
  <si>
    <t>Valeur par rapport à cotisation adulte</t>
  </si>
  <si>
    <t>ORGANISATION DE L'ACCUEIL</t>
  </si>
  <si>
    <t>SOUS-TOTAL</t>
  </si>
  <si>
    <t>ACTIVITÉS</t>
  </si>
  <si>
    <t>Organisation Sportive</t>
  </si>
  <si>
    <t xml:space="preserve">Avez-vous un programme pédagogique annuel </t>
  </si>
  <si>
    <t>Préparez-vous vos séances à l’avance?</t>
  </si>
  <si>
    <t>Si oui, joindre un exemplaire</t>
  </si>
  <si>
    <t>benjamins</t>
  </si>
  <si>
    <t xml:space="preserve">minimes </t>
  </si>
  <si>
    <t>cadets</t>
  </si>
  <si>
    <t xml:space="preserve">Prise de responsabilité des enfants </t>
  </si>
  <si>
    <t>Comment animez-vous ce secteur et comment mettez-vous en œuvre ces prises de responsabilités ?</t>
  </si>
  <si>
    <t>entraineurs assistants</t>
  </si>
  <si>
    <t xml:space="preserve"> observateurs</t>
  </si>
  <si>
    <t>arbitres</t>
  </si>
  <si>
    <t xml:space="preserve">Minimes </t>
  </si>
  <si>
    <t>Cadets</t>
  </si>
  <si>
    <t>Communication</t>
  </si>
  <si>
    <t>auprès des médias</t>
  </si>
  <si>
    <t xml:space="preserve">auprès des partenaires institutionnels </t>
  </si>
  <si>
    <t>sur des salons</t>
  </si>
  <si>
    <t>au sein du club</t>
  </si>
  <si>
    <t>si vous répondez oui à l'une de ces questions, comment vous y  prenez vous?</t>
  </si>
  <si>
    <t>Suivi extra sportif des jeunes</t>
  </si>
  <si>
    <t>Avez-vous un regard sur cet aspect?</t>
  </si>
  <si>
    <t>Si oui, que mettez vous en œuvre?</t>
  </si>
  <si>
    <r>
      <rPr>
        <b/>
        <sz val="11"/>
        <rFont val="Calibri"/>
        <family val="2"/>
        <scheme val="minor"/>
      </rPr>
      <t>Relation avec les parents:</t>
    </r>
    <r>
      <rPr>
        <sz val="11"/>
        <rFont val="Calibri"/>
        <family val="2"/>
        <scheme val="minor"/>
      </rPr>
      <t xml:space="preserve"> comment animez-vous ce secteur?</t>
    </r>
  </si>
  <si>
    <t>Organisez-vous:</t>
  </si>
  <si>
    <t>pot de Noel</t>
  </si>
  <si>
    <t>galette des rois</t>
  </si>
  <si>
    <t>retour de championnat</t>
  </si>
  <si>
    <t>pot de fin de saison</t>
  </si>
  <si>
    <t>spécifique jeunes?</t>
  </si>
  <si>
    <t>MATÉRIEL</t>
  </si>
  <si>
    <t>Nombre de palet adultes :</t>
  </si>
  <si>
    <t>Nombre de gant mis à disposition</t>
  </si>
  <si>
    <t>Nombre d’objet lesté (autre que palets)</t>
  </si>
  <si>
    <t>Etat du matériel</t>
  </si>
  <si>
    <t>Le club dispose-t-il d’une valise pédagogique</t>
  </si>
  <si>
    <t>Le club dispose-t-il d’un CD-ROM des gestes techniques</t>
  </si>
  <si>
    <t>Si oui combien</t>
  </si>
  <si>
    <t>Si oui, comment sont-ils mis à disposition des jeunes</t>
  </si>
  <si>
    <t>Le club dispose-t-il d’un Guide pédagogique du hockey subaquatique</t>
  </si>
  <si>
    <t>Découpage des buts (majoritaires)</t>
  </si>
  <si>
    <t xml:space="preserve">Le responsable de l’encadrement technique des jeunes dispose-t-il d’un CD roms des gestes techniques </t>
  </si>
  <si>
    <t>ENCADREMENT</t>
  </si>
  <si>
    <t>Organisez vous des réunions techniques entre encadrants "jeune"?</t>
  </si>
  <si>
    <t>Si oui, à quelle fréquence?</t>
  </si>
  <si>
    <t>Nom</t>
  </si>
  <si>
    <t>Prénom</t>
  </si>
  <si>
    <t>Tél</t>
  </si>
  <si>
    <t>Courriel</t>
  </si>
  <si>
    <t>N° licence FFESSM</t>
  </si>
  <si>
    <t>Année d’expérience encadrement jeunes</t>
  </si>
  <si>
    <t>Parents d’un jeune de l’école</t>
  </si>
  <si>
    <t>Taux d'encadrement</t>
  </si>
  <si>
    <t>Diplôme (le plus haut)</t>
  </si>
  <si>
    <t>EFFECTIF</t>
  </si>
  <si>
    <t>Responsable encadrement technique (si différent)</t>
  </si>
  <si>
    <t>COLONNES VISIBLES POUR LA PHASE DEVELOPPEMENT, MASQUEES DANS LA VERSION FINALE</t>
  </si>
  <si>
    <t>Points de l'indicateur</t>
  </si>
  <si>
    <t>Garçons</t>
  </si>
  <si>
    <t>Filles</t>
  </si>
  <si>
    <t>Total</t>
  </si>
  <si>
    <t>saison</t>
  </si>
  <si>
    <t>Nombre de licenciés</t>
  </si>
  <si>
    <t>Catégorie</t>
  </si>
  <si>
    <t>Benjamins 1</t>
  </si>
  <si>
    <t>Benjamins 2</t>
  </si>
  <si>
    <t>Minimes 1</t>
  </si>
  <si>
    <t>Minimes 2</t>
  </si>
  <si>
    <t>Cadet 1</t>
  </si>
  <si>
    <t>Cadet 2</t>
  </si>
  <si>
    <t>Total ECOLE</t>
  </si>
  <si>
    <t>NOTICE</t>
  </si>
  <si>
    <t>Cocher la case qui correspond à votre réponse</t>
  </si>
  <si>
    <t>Compléter votre réponse (un nombre)</t>
  </si>
  <si>
    <t xml:space="preserve">Nombre d’enfants de la saison </t>
  </si>
  <si>
    <t>ayant renouvelé leur licence pour la saison</t>
  </si>
  <si>
    <t>Fidélisation</t>
  </si>
  <si>
    <t>Etes-vous éligible au label école française de hockey subaquatique?</t>
  </si>
  <si>
    <t>OBTENU</t>
  </si>
  <si>
    <t>OBJECTIF</t>
  </si>
  <si>
    <t>LABEL ?</t>
  </si>
  <si>
    <t>Poussins 1</t>
  </si>
  <si>
    <t>Poussins 2</t>
  </si>
  <si>
    <t xml:space="preserve">Dans l'onglet "GRILLE D'EVALUATION", compléter les cases des couleurs suivantes : </t>
  </si>
  <si>
    <t>la préparation physique dans l'eau</t>
  </si>
  <si>
    <t>les exercices techniques / tactiques</t>
  </si>
  <si>
    <t xml:space="preserve">le match </t>
  </si>
  <si>
    <t xml:space="preserve">la préparation physique à sec : </t>
  </si>
  <si>
    <t>minutes</t>
  </si>
  <si>
    <t>Indiquez la durée au cours d'une séance type de</t>
  </si>
  <si>
    <t>Horaire début des séances</t>
  </si>
  <si>
    <t>Durée des séances</t>
  </si>
  <si>
    <t>Densité :</t>
  </si>
  <si>
    <t>Bénéficiez-vous de dispositifs d’aides pour la pratique sportive des jeunes (coupon sport, chèques sport, chèque vacances, etc) ?</t>
  </si>
  <si>
    <t>Participation aux championnats régionaux</t>
  </si>
  <si>
    <t xml:space="preserve">Profondeur </t>
  </si>
  <si>
    <t xml:space="preserve">Surface </t>
  </si>
  <si>
    <t>Cotisations ENFANT</t>
  </si>
  <si>
    <t>points à valider par validation des documents</t>
  </si>
  <si>
    <t>Participation rencontres avec d'autres sections jeunes (autres clubs)?</t>
  </si>
  <si>
    <t>Stages vacances club</t>
  </si>
  <si>
    <t>Faites vous des stages (interne club) pendant les vacances scolaires ?</t>
  </si>
  <si>
    <t>Contenus séance type</t>
  </si>
  <si>
    <t>Est-elle utilisée?</t>
  </si>
  <si>
    <t>Matériel joueur</t>
  </si>
  <si>
    <t>Matériel jeu</t>
  </si>
  <si>
    <t>Nbre d'encadrants</t>
  </si>
  <si>
    <t>Organisation de l'équipe d'encadrement</t>
  </si>
  <si>
    <t>Constitution de l'équipe d'encadrement</t>
  </si>
  <si>
    <t>FICHE D'IDENTITE</t>
  </si>
  <si>
    <t>Nom de l’association :</t>
  </si>
  <si>
    <t>Comité :</t>
  </si>
  <si>
    <t>Site Internet :</t>
  </si>
  <si>
    <r>
      <t xml:space="preserve">Adresse administrative </t>
    </r>
    <r>
      <rPr>
        <b/>
        <sz val="8"/>
        <color theme="1"/>
        <rFont val="Calibri"/>
        <family val="2"/>
        <scheme val="minor"/>
      </rPr>
      <t>(</t>
    </r>
    <r>
      <rPr>
        <b/>
        <i/>
        <sz val="8"/>
        <color theme="1"/>
        <rFont val="Calibri"/>
        <family val="2"/>
        <scheme val="minor"/>
      </rPr>
      <t>où doit être envoyé le courrier</t>
    </r>
    <r>
      <rPr>
        <b/>
        <sz val="8"/>
        <color theme="1"/>
        <rFont val="Calibri"/>
        <family val="2"/>
        <scheme val="minor"/>
      </rPr>
      <t>)</t>
    </r>
  </si>
  <si>
    <t>Tél. :</t>
  </si>
  <si>
    <t>Courriel :</t>
  </si>
  <si>
    <t>Nom du Président de l’association :</t>
  </si>
  <si>
    <t>Développer votre réponse (un texte)</t>
  </si>
  <si>
    <t>le nombre de points est calculé directement</t>
  </si>
  <si>
    <t>le nombre de points est validé après évalaution de votre dossier par le jury</t>
  </si>
  <si>
    <t>IDÉAL</t>
  </si>
  <si>
    <t>Nom du répondant :</t>
  </si>
  <si>
    <t>Date:</t>
  </si>
  <si>
    <t>points validées à la fin</t>
  </si>
  <si>
    <t>organisateurs assistants (évènements)</t>
  </si>
  <si>
    <t>Information début de saison</t>
  </si>
  <si>
    <t>si oui, lesquelles</t>
  </si>
  <si>
    <t>Nombre de palets jeunes (&lt;900g):</t>
  </si>
  <si>
    <t>Nombre de plots / ventouses</t>
  </si>
  <si>
    <t>Bonnets d'entrainement</t>
  </si>
  <si>
    <t>Matériel identification "débutants"</t>
  </si>
  <si>
    <t>Nombre de paires de buts :</t>
  </si>
  <si>
    <t>TOTAL CLUB (HOCKEY)</t>
  </si>
  <si>
    <t>Entraineur  3</t>
  </si>
  <si>
    <t>Nbre d'enfants</t>
  </si>
  <si>
    <t>Créneau école 1</t>
  </si>
  <si>
    <t>Créneau école 2</t>
  </si>
  <si>
    <t>Créneau école 3</t>
  </si>
  <si>
    <t>retour au calme et débriefing</t>
  </si>
  <si>
    <t>Membre du bureau ou comité directeur de l’association</t>
  </si>
  <si>
    <t xml:space="preserve">Créneau école 1 </t>
  </si>
  <si>
    <r>
      <t xml:space="preserve">Espace de pratique </t>
    </r>
    <r>
      <rPr>
        <sz val="8"/>
        <color rgb="FF000000"/>
        <rFont val="Calibri"/>
        <family val="2"/>
        <scheme val="minor"/>
      </rPr>
      <t>(si plusieurs espaces de pratique)</t>
    </r>
  </si>
  <si>
    <t>Public accueilli</t>
  </si>
  <si>
    <t xml:space="preserve">Public accueilli </t>
  </si>
  <si>
    <t>Entraineur 2</t>
  </si>
  <si>
    <t>Entraineur  4</t>
  </si>
  <si>
    <t>poussins</t>
  </si>
  <si>
    <t>Poussins, Benjamins</t>
  </si>
  <si>
    <t>pour les catégories allant de Poussins 1 à Juniors 1</t>
  </si>
  <si>
    <t>Nombre de jeunes fréquentant l'école l'année en cours pour les catégories allant de Poussins 1 à Juniors 1</t>
  </si>
  <si>
    <t xml:space="preserve"> Matériel gauchers</t>
  </si>
  <si>
    <t>Palmes -Masque-Tuba</t>
  </si>
  <si>
    <t>Nombre de crosses mises à disposition</t>
  </si>
  <si>
    <t>Responsable administratif, Secrétaire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</si>
</sst>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8"/>
      <color rgb="FF000000"/>
      <name val="Segoe UI"/>
      <family val="2"/>
    </font>
    <font>
      <i/>
      <sz val="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58A4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D2B3FF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ashDotDot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Dot">
        <color indexed="64"/>
      </bottom>
      <diagonal/>
    </border>
    <border>
      <left style="hair">
        <color indexed="64"/>
      </left>
      <right/>
      <top style="hair">
        <color indexed="64"/>
      </top>
      <bottom style="dashDotDot">
        <color indexed="64"/>
      </bottom>
      <diagonal/>
    </border>
    <border>
      <left/>
      <right/>
      <top style="hair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DotDot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 style="hair">
        <color indexed="64"/>
      </left>
      <right/>
      <top style="hair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/>
      <bottom style="dashDot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/>
      <right/>
      <top style="hair">
        <color indexed="64"/>
      </top>
      <bottom style="dashDot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ashDotDot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Dot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hair">
        <color indexed="64"/>
      </left>
      <right/>
      <top/>
      <bottom style="dashDot">
        <color indexed="64"/>
      </bottom>
      <diagonal/>
    </border>
    <border>
      <left style="hair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thick">
        <color indexed="64"/>
      </left>
      <right style="thick">
        <color indexed="64"/>
      </right>
      <top style="dashDot">
        <color indexed="64"/>
      </top>
      <bottom style="medium">
        <color indexed="64"/>
      </bottom>
      <diagonal/>
    </border>
    <border>
      <left style="hair">
        <color indexed="64"/>
      </left>
      <right/>
      <top style="dash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ashDot">
        <color indexed="64"/>
      </bottom>
      <diagonal/>
    </border>
    <border>
      <left style="thick">
        <color indexed="64"/>
      </left>
      <right style="thick">
        <color indexed="64"/>
      </right>
      <top/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dashDotDot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ash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Dot">
        <color indexed="64"/>
      </top>
      <bottom style="hair">
        <color indexed="64"/>
      </bottom>
      <diagonal/>
    </border>
    <border>
      <left/>
      <right/>
      <top style="dashDot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ashDot">
        <color indexed="64"/>
      </bottom>
      <diagonal/>
    </border>
    <border>
      <left/>
      <right style="thick">
        <color indexed="64"/>
      </right>
      <top style="dashDot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dashDot">
        <color indexed="64"/>
      </bottom>
      <diagonal/>
    </border>
    <border>
      <left style="thick">
        <color indexed="64"/>
      </left>
      <right/>
      <top style="dashDot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ashDot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9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0" fillId="0" borderId="2" xfId="0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19" xfId="0" applyBorder="1"/>
    <xf numFmtId="0" fontId="0" fillId="0" borderId="29" xfId="0" applyBorder="1"/>
    <xf numFmtId="0" fontId="0" fillId="0" borderId="30" xfId="0" applyBorder="1"/>
    <xf numFmtId="0" fontId="0" fillId="0" borderId="2" xfId="0" applyFill="1" applyBorder="1" applyAlignment="1">
      <alignment horizontal="right"/>
    </xf>
    <xf numFmtId="0" fontId="3" fillId="0" borderId="6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6" xfId="0" applyFill="1" applyBorder="1"/>
    <xf numFmtId="0" fontId="16" fillId="0" borderId="2" xfId="0" applyFont="1" applyFill="1" applyBorder="1" applyAlignment="1">
      <alignment horizontal="right"/>
    </xf>
    <xf numFmtId="0" fontId="0" fillId="0" borderId="11" xfId="0" applyBorder="1"/>
    <xf numFmtId="0" fontId="0" fillId="0" borderId="6" xfId="0" applyFill="1" applyBorder="1" applyAlignment="1">
      <alignment horizontal="right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7" fillId="0" borderId="0" xfId="0" applyFont="1" applyAlignment="1">
      <alignment vertical="center"/>
    </xf>
    <xf numFmtId="0" fontId="22" fillId="9" borderId="23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 wrapText="1"/>
    </xf>
    <xf numFmtId="0" fontId="0" fillId="10" borderId="2" xfId="0" applyFill="1" applyBorder="1"/>
    <xf numFmtId="0" fontId="0" fillId="10" borderId="6" xfId="0" applyFill="1" applyBorder="1"/>
    <xf numFmtId="0" fontId="0" fillId="10" borderId="2" xfId="0" applyFill="1" applyBorder="1" applyAlignment="1" applyProtection="1">
      <alignment horizontal="left" vertical="top" wrapText="1"/>
      <protection locked="0"/>
    </xf>
    <xf numFmtId="0" fontId="9" fillId="10" borderId="2" xfId="0" applyFont="1" applyFill="1" applyBorder="1" applyAlignment="1" applyProtection="1">
      <alignment horizontal="left" vertical="top" wrapText="1"/>
      <protection locked="0"/>
    </xf>
    <xf numFmtId="0" fontId="0" fillId="10" borderId="2" xfId="0" applyFill="1" applyBorder="1" applyProtection="1">
      <protection locked="0"/>
    </xf>
    <xf numFmtId="0" fontId="0" fillId="10" borderId="19" xfId="0" applyFill="1" applyBorder="1" applyAlignment="1">
      <alignment horizontal="left"/>
    </xf>
    <xf numFmtId="0" fontId="3" fillId="10" borderId="2" xfId="0" applyFont="1" applyFill="1" applyBorder="1" applyAlignment="1">
      <alignment vertical="center"/>
    </xf>
    <xf numFmtId="0" fontId="0" fillId="11" borderId="2" xfId="0" applyFill="1" applyBorder="1" applyProtection="1">
      <protection locked="0"/>
    </xf>
    <xf numFmtId="0" fontId="5" fillId="7" borderId="3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0" borderId="5" xfId="0" applyFill="1" applyBorder="1"/>
    <xf numFmtId="0" fontId="0" fillId="0" borderId="43" xfId="0" applyBorder="1"/>
    <xf numFmtId="0" fontId="0" fillId="0" borderId="14" xfId="0" applyBorder="1"/>
    <xf numFmtId="0" fontId="0" fillId="0" borderId="49" xfId="0" applyBorder="1"/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2" xfId="0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10" borderId="29" xfId="0" applyFill="1" applyBorder="1"/>
    <xf numFmtId="0" fontId="0" fillId="10" borderId="3" xfId="0" applyFill="1" applyBorder="1"/>
    <xf numFmtId="0" fontId="0" fillId="10" borderId="3" xfId="0" applyFill="1" applyBorder="1" applyAlignment="1" applyProtection="1">
      <alignment horizontal="left" vertical="top" wrapText="1"/>
      <protection locked="0"/>
    </xf>
    <xf numFmtId="0" fontId="0" fillId="10" borderId="11" xfId="0" applyFill="1" applyBorder="1"/>
    <xf numFmtId="0" fontId="23" fillId="0" borderId="3" xfId="0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7" xfId="0" applyBorder="1" applyAlignment="1">
      <alignment horizontal="left" vertical="top"/>
    </xf>
    <xf numFmtId="0" fontId="0" fillId="0" borderId="65" xfId="0" applyBorder="1" applyAlignment="1">
      <alignment horizontal="center"/>
    </xf>
    <xf numFmtId="0" fontId="0" fillId="0" borderId="74" xfId="0" applyBorder="1"/>
    <xf numFmtId="0" fontId="0" fillId="0" borderId="72" xfId="0" applyBorder="1"/>
    <xf numFmtId="0" fontId="0" fillId="0" borderId="73" xfId="0" applyBorder="1"/>
    <xf numFmtId="0" fontId="0" fillId="0" borderId="75" xfId="0" applyBorder="1"/>
    <xf numFmtId="0" fontId="0" fillId="10" borderId="79" xfId="0" applyFill="1" applyBorder="1"/>
    <xf numFmtId="0" fontId="0" fillId="0" borderId="80" xfId="0" applyBorder="1"/>
    <xf numFmtId="0" fontId="0" fillId="0" borderId="79" xfId="0" applyBorder="1"/>
    <xf numFmtId="0" fontId="0" fillId="0" borderId="15" xfId="0" applyBorder="1"/>
    <xf numFmtId="0" fontId="0" fillId="0" borderId="16" xfId="0" applyBorder="1"/>
    <xf numFmtId="0" fontId="0" fillId="0" borderId="44" xfId="0" applyBorder="1"/>
    <xf numFmtId="0" fontId="13" fillId="8" borderId="79" xfId="0" applyFont="1" applyFill="1" applyBorder="1" applyAlignment="1"/>
    <xf numFmtId="0" fontId="0" fillId="10" borderId="15" xfId="0" applyFill="1" applyBorder="1"/>
    <xf numFmtId="0" fontId="0" fillId="10" borderId="30" xfId="0" applyFill="1" applyBorder="1"/>
    <xf numFmtId="0" fontId="0" fillId="10" borderId="72" xfId="0" applyFill="1" applyBorder="1"/>
    <xf numFmtId="0" fontId="0" fillId="10" borderId="73" xfId="0" applyFill="1" applyBorder="1"/>
    <xf numFmtId="0" fontId="0" fillId="0" borderId="5" xfId="0" applyFill="1" applyBorder="1" applyAlignment="1">
      <alignment horizontal="right"/>
    </xf>
    <xf numFmtId="0" fontId="2" fillId="0" borderId="72" xfId="0" applyFont="1" applyFill="1" applyBorder="1" applyAlignment="1" applyProtection="1">
      <alignment horizontal="left"/>
      <protection locked="0"/>
    </xf>
    <xf numFmtId="0" fontId="0" fillId="0" borderId="72" xfId="0" applyFill="1" applyBorder="1" applyAlignment="1" applyProtection="1">
      <alignment horizontal="left"/>
      <protection locked="0"/>
    </xf>
    <xf numFmtId="0" fontId="0" fillId="0" borderId="72" xfId="0" applyFill="1" applyBorder="1"/>
    <xf numFmtId="0" fontId="0" fillId="0" borderId="73" xfId="0" applyBorder="1" applyAlignment="1"/>
    <xf numFmtId="0" fontId="0" fillId="0" borderId="75" xfId="0" applyBorder="1" applyAlignment="1"/>
    <xf numFmtId="0" fontId="0" fillId="0" borderId="5" xfId="0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14" fillId="10" borderId="2" xfId="0" applyFont="1" applyFill="1" applyBorder="1" applyProtection="1">
      <protection locked="0"/>
    </xf>
    <xf numFmtId="0" fontId="14" fillId="10" borderId="3" xfId="0" applyFont="1" applyFill="1" applyBorder="1" applyProtection="1">
      <protection locked="0"/>
    </xf>
    <xf numFmtId="0" fontId="0" fillId="10" borderId="3" xfId="0" applyFill="1" applyBorder="1" applyProtection="1">
      <protection locked="0"/>
    </xf>
    <xf numFmtId="0" fontId="14" fillId="10" borderId="5" xfId="0" applyFont="1" applyFill="1" applyBorder="1" applyProtection="1">
      <protection locked="0"/>
    </xf>
    <xf numFmtId="0" fontId="14" fillId="10" borderId="30" xfId="0" applyFont="1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21" xfId="0" applyBorder="1"/>
    <xf numFmtId="0" fontId="0" fillId="0" borderId="19" xfId="0" applyFill="1" applyBorder="1"/>
    <xf numFmtId="0" fontId="0" fillId="0" borderId="20" xfId="0" applyFill="1" applyBorder="1"/>
    <xf numFmtId="0" fontId="0" fillId="0" borderId="22" xfId="0" applyFill="1" applyBorder="1"/>
    <xf numFmtId="0" fontId="16" fillId="0" borderId="5" xfId="0" applyFont="1" applyFill="1" applyBorder="1" applyAlignment="1">
      <alignment horizontal="right"/>
    </xf>
    <xf numFmtId="0" fontId="0" fillId="5" borderId="23" xfId="0" applyFill="1" applyBorder="1"/>
    <xf numFmtId="0" fontId="0" fillId="5" borderId="24" xfId="0" applyFill="1" applyBorder="1"/>
    <xf numFmtId="0" fontId="0" fillId="5" borderId="26" xfId="0" applyFill="1" applyBorder="1"/>
    <xf numFmtId="0" fontId="0" fillId="5" borderId="27" xfId="0" applyFill="1" applyBorder="1"/>
    <xf numFmtId="0" fontId="5" fillId="5" borderId="18" xfId="0" applyFont="1" applyFill="1" applyBorder="1" applyAlignment="1">
      <alignment vertical="center"/>
    </xf>
    <xf numFmtId="0" fontId="0" fillId="10" borderId="4" xfId="0" applyFill="1" applyBorder="1"/>
    <xf numFmtId="0" fontId="0" fillId="0" borderId="4" xfId="0" applyFill="1" applyBorder="1"/>
    <xf numFmtId="0" fontId="0" fillId="0" borderId="44" xfId="0" applyFill="1" applyBorder="1"/>
    <xf numFmtId="0" fontId="2" fillId="0" borderId="9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/>
    </xf>
    <xf numFmtId="0" fontId="9" fillId="15" borderId="98" xfId="0" applyFont="1" applyFill="1" applyBorder="1" applyAlignment="1">
      <alignment vertical="center" wrapText="1"/>
    </xf>
    <xf numFmtId="0" fontId="9" fillId="15" borderId="99" xfId="0" applyFont="1" applyFill="1" applyBorder="1" applyAlignment="1">
      <alignment vertical="center" wrapText="1"/>
    </xf>
    <xf numFmtId="0" fontId="9" fillId="15" borderId="101" xfId="0" applyFont="1" applyFill="1" applyBorder="1" applyAlignment="1">
      <alignment vertical="center" wrapText="1"/>
    </xf>
    <xf numFmtId="0" fontId="2" fillId="0" borderId="102" xfId="0" applyFont="1" applyFill="1" applyBorder="1" applyAlignment="1">
      <alignment horizontal="right" vertical="center"/>
    </xf>
    <xf numFmtId="0" fontId="2" fillId="15" borderId="104" xfId="0" applyFont="1" applyFill="1" applyBorder="1" applyAlignment="1">
      <alignment horizontal="right" vertical="center"/>
    </xf>
    <xf numFmtId="0" fontId="2" fillId="15" borderId="106" xfId="0" applyFont="1" applyFill="1" applyBorder="1" applyAlignment="1">
      <alignment horizontal="right" vertical="center"/>
    </xf>
    <xf numFmtId="0" fontId="9" fillId="15" borderId="105" xfId="0" applyFont="1" applyFill="1" applyBorder="1" applyAlignment="1">
      <alignment vertical="center" wrapText="1"/>
    </xf>
    <xf numFmtId="0" fontId="12" fillId="0" borderId="109" xfId="0" applyFont="1" applyFill="1" applyBorder="1" applyAlignment="1">
      <alignment horizontal="right" vertical="center" wrapText="1"/>
    </xf>
    <xf numFmtId="0" fontId="9" fillId="15" borderId="111" xfId="0" applyFont="1" applyFill="1" applyBorder="1" applyAlignment="1">
      <alignment vertical="center" wrapText="1"/>
    </xf>
    <xf numFmtId="0" fontId="0" fillId="0" borderId="115" xfId="0" applyBorder="1"/>
    <xf numFmtId="0" fontId="0" fillId="10" borderId="115" xfId="0" applyFill="1" applyBorder="1"/>
    <xf numFmtId="0" fontId="0" fillId="0" borderId="78" xfId="0" applyBorder="1"/>
    <xf numFmtId="0" fontId="0" fillId="0" borderId="46" xfId="0" applyBorder="1"/>
    <xf numFmtId="0" fontId="0" fillId="0" borderId="47" xfId="0" applyBorder="1"/>
    <xf numFmtId="0" fontId="0" fillId="0" borderId="46" xfId="0" applyFill="1" applyBorder="1" applyAlignment="1">
      <alignment vertical="top"/>
    </xf>
    <xf numFmtId="0" fontId="0" fillId="0" borderId="78" xfId="0" applyFill="1" applyBorder="1"/>
    <xf numFmtId="0" fontId="0" fillId="0" borderId="118" xfId="0" applyBorder="1"/>
    <xf numFmtId="0" fontId="0" fillId="0" borderId="113" xfId="0" applyBorder="1"/>
    <xf numFmtId="0" fontId="0" fillId="0" borderId="114" xfId="0" applyBorder="1"/>
    <xf numFmtId="0" fontId="0" fillId="0" borderId="115" xfId="0" applyFill="1" applyBorder="1"/>
    <xf numFmtId="0" fontId="0" fillId="0" borderId="114" xfId="0" applyFill="1" applyBorder="1"/>
    <xf numFmtId="0" fontId="0" fillId="0" borderId="115" xfId="0" applyFill="1" applyBorder="1" applyAlignment="1">
      <alignment horizontal="left"/>
    </xf>
    <xf numFmtId="0" fontId="0" fillId="10" borderId="7" xfId="0" applyFill="1" applyBorder="1"/>
    <xf numFmtId="0" fontId="0" fillId="10" borderId="120" xfId="0" applyFill="1" applyBorder="1"/>
    <xf numFmtId="0" fontId="0" fillId="10" borderId="17" xfId="0" applyFill="1" applyBorder="1"/>
    <xf numFmtId="0" fontId="0" fillId="0" borderId="122" xfId="0" applyFill="1" applyBorder="1" applyAlignment="1">
      <alignment horizontal="right"/>
    </xf>
    <xf numFmtId="0" fontId="0" fillId="10" borderId="122" xfId="0" applyFill="1" applyBorder="1"/>
    <xf numFmtId="0" fontId="0" fillId="10" borderId="123" xfId="0" applyFill="1" applyBorder="1"/>
    <xf numFmtId="0" fontId="0" fillId="10" borderId="122" xfId="0" applyFill="1" applyBorder="1" applyAlignment="1" applyProtection="1">
      <alignment horizontal="left" vertical="top" wrapText="1"/>
      <protection locked="0"/>
    </xf>
    <xf numFmtId="0" fontId="0" fillId="10" borderId="123" xfId="0" applyFill="1" applyBorder="1" applyAlignment="1" applyProtection="1">
      <alignment horizontal="left" vertical="top" wrapText="1"/>
      <protection locked="0"/>
    </xf>
    <xf numFmtId="0" fontId="0" fillId="0" borderId="125" xfId="0" applyBorder="1"/>
    <xf numFmtId="0" fontId="0" fillId="0" borderId="122" xfId="0" applyBorder="1"/>
    <xf numFmtId="0" fontId="0" fillId="0" borderId="123" xfId="0" applyBorder="1"/>
    <xf numFmtId="0" fontId="0" fillId="0" borderId="126" xfId="0" applyBorder="1"/>
    <xf numFmtId="0" fontId="17" fillId="0" borderId="0" xfId="0" applyFont="1"/>
    <xf numFmtId="0" fontId="0" fillId="0" borderId="0" xfId="0" applyAlignment="1">
      <alignment vertical="center" wrapText="1"/>
    </xf>
    <xf numFmtId="0" fontId="0" fillId="10" borderId="128" xfId="0" applyFill="1" applyBorder="1"/>
    <xf numFmtId="0" fontId="0" fillId="11" borderId="90" xfId="0" applyFill="1" applyBorder="1"/>
    <xf numFmtId="0" fontId="0" fillId="0" borderId="131" xfId="0" applyBorder="1" applyAlignment="1">
      <alignment vertical="center" wrapText="1"/>
    </xf>
    <xf numFmtId="0" fontId="0" fillId="0" borderId="8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12" xfId="0" applyFill="1" applyBorder="1"/>
    <xf numFmtId="0" fontId="0" fillId="0" borderId="60" xfId="0" applyFill="1" applyBorder="1"/>
    <xf numFmtId="0" fontId="2" fillId="0" borderId="132" xfId="0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34" xfId="0" applyFont="1" applyFill="1" applyBorder="1" applyAlignment="1">
      <alignment horizontal="right" vertical="center"/>
    </xf>
    <xf numFmtId="0" fontId="2" fillId="15" borderId="135" xfId="0" applyFont="1" applyFill="1" applyBorder="1" applyAlignment="1">
      <alignment horizontal="right" vertical="center"/>
    </xf>
    <xf numFmtId="0" fontId="0" fillId="0" borderId="17" xfId="0" applyFill="1" applyBorder="1"/>
    <xf numFmtId="0" fontId="0" fillId="0" borderId="79" xfId="0" applyFill="1" applyBorder="1"/>
    <xf numFmtId="0" fontId="0" fillId="0" borderId="136" xfId="0" applyFill="1" applyBorder="1"/>
    <xf numFmtId="0" fontId="7" fillId="11" borderId="108" xfId="0" applyFont="1" applyFill="1" applyBorder="1" applyAlignment="1" applyProtection="1">
      <alignment horizontal="center" vertical="center"/>
      <protection locked="0"/>
    </xf>
    <xf numFmtId="0" fontId="7" fillId="11" borderId="107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7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03" xfId="0" applyFont="1" applyFill="1" applyBorder="1" applyAlignment="1">
      <alignment horizontal="center" vertical="center"/>
    </xf>
    <xf numFmtId="0" fontId="7" fillId="11" borderId="30" xfId="0" applyFont="1" applyFill="1" applyBorder="1" applyAlignment="1">
      <alignment horizontal="center" vertical="center"/>
    </xf>
    <xf numFmtId="164" fontId="2" fillId="15" borderId="3" xfId="0" applyNumberFormat="1" applyFont="1" applyFill="1" applyBorder="1" applyAlignment="1">
      <alignment horizontal="right" vertical="center"/>
    </xf>
    <xf numFmtId="0" fontId="12" fillId="0" borderId="61" xfId="0" applyFont="1" applyFill="1" applyBorder="1" applyAlignment="1">
      <alignment horizontal="right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137" xfId="0" applyFont="1" applyFill="1" applyBorder="1" applyAlignment="1">
      <alignment horizontal="left" vertical="center" wrapText="1"/>
    </xf>
    <xf numFmtId="0" fontId="0" fillId="0" borderId="68" xfId="0" applyBorder="1"/>
    <xf numFmtId="0" fontId="0" fillId="0" borderId="8" xfId="0" applyBorder="1"/>
    <xf numFmtId="0" fontId="0" fillId="0" borderId="9" xfId="0" applyBorder="1"/>
    <xf numFmtId="0" fontId="0" fillId="11" borderId="72" xfId="0" applyFill="1" applyBorder="1"/>
    <xf numFmtId="0" fontId="0" fillId="14" borderId="31" xfId="0" applyFill="1" applyBorder="1" applyAlignment="1">
      <alignment vertical="center"/>
    </xf>
    <xf numFmtId="0" fontId="0" fillId="14" borderId="32" xfId="0" applyFill="1" applyBorder="1" applyAlignment="1">
      <alignment vertical="center"/>
    </xf>
    <xf numFmtId="0" fontId="0" fillId="14" borderId="86" xfId="0" applyFill="1" applyBorder="1" applyAlignment="1">
      <alignment vertical="center"/>
    </xf>
    <xf numFmtId="0" fontId="0" fillId="14" borderId="51" xfId="0" applyFill="1" applyBorder="1" applyAlignment="1">
      <alignment vertical="center"/>
    </xf>
    <xf numFmtId="0" fontId="0" fillId="14" borderId="34" xfId="0" applyFill="1" applyBorder="1" applyAlignment="1">
      <alignment vertical="center"/>
    </xf>
    <xf numFmtId="0" fontId="0" fillId="14" borderId="33" xfId="0" applyFill="1" applyBorder="1" applyAlignment="1">
      <alignment vertical="center"/>
    </xf>
    <xf numFmtId="0" fontId="0" fillId="14" borderId="82" xfId="0" applyFill="1" applyBorder="1" applyAlignment="1">
      <alignment vertical="center"/>
    </xf>
    <xf numFmtId="0" fontId="0" fillId="14" borderId="127" xfId="0" applyFill="1" applyBorder="1" applyAlignment="1">
      <alignment vertical="center"/>
    </xf>
    <xf numFmtId="0" fontId="0" fillId="14" borderId="117" xfId="0" applyFill="1" applyBorder="1" applyAlignment="1">
      <alignment vertical="center"/>
    </xf>
    <xf numFmtId="0" fontId="5" fillId="14" borderId="18" xfId="0" applyFont="1" applyFill="1" applyBorder="1" applyAlignment="1">
      <alignment vertical="center"/>
    </xf>
    <xf numFmtId="0" fontId="0" fillId="18" borderId="82" xfId="0" applyFill="1" applyBorder="1" applyAlignment="1">
      <alignment vertical="center"/>
    </xf>
    <xf numFmtId="0" fontId="0" fillId="18" borderId="32" xfId="0" applyFill="1" applyBorder="1" applyAlignment="1">
      <alignment vertical="center"/>
    </xf>
    <xf numFmtId="0" fontId="0" fillId="18" borderId="51" xfId="0" applyFill="1" applyBorder="1" applyAlignment="1">
      <alignment vertical="center"/>
    </xf>
    <xf numFmtId="0" fontId="0" fillId="18" borderId="31" xfId="0" applyFill="1" applyBorder="1" applyAlignment="1">
      <alignment vertical="center"/>
    </xf>
    <xf numFmtId="0" fontId="0" fillId="10" borderId="72" xfId="0" applyFill="1" applyBorder="1" applyAlignment="1"/>
    <xf numFmtId="0" fontId="0" fillId="0" borderId="140" xfId="0" applyBorder="1"/>
    <xf numFmtId="0" fontId="0" fillId="18" borderId="86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1" fillId="19" borderId="1" xfId="0" applyFont="1" applyFill="1" applyBorder="1" applyAlignment="1">
      <alignment horizontal="center"/>
    </xf>
    <xf numFmtId="0" fontId="10" fillId="0" borderId="1" xfId="0" applyFont="1" applyBorder="1"/>
    <xf numFmtId="1" fontId="10" fillId="0" borderId="1" xfId="0" applyNumberFormat="1" applyFont="1" applyBorder="1"/>
    <xf numFmtId="0" fontId="0" fillId="0" borderId="50" xfId="0" applyBorder="1" applyAlignment="1">
      <alignment horizontal="center"/>
    </xf>
    <xf numFmtId="0" fontId="0" fillId="0" borderId="50" xfId="0" applyBorder="1" applyAlignment="1">
      <alignment horizontal="left"/>
    </xf>
    <xf numFmtId="0" fontId="7" fillId="11" borderId="10" xfId="0" applyFont="1" applyFill="1" applyBorder="1" applyAlignment="1" applyProtection="1">
      <alignment horizontal="center" vertical="center"/>
      <protection locked="0"/>
    </xf>
    <xf numFmtId="0" fontId="7" fillId="11" borderId="9" xfId="0" applyFont="1" applyFill="1" applyBorder="1" applyAlignment="1" applyProtection="1">
      <alignment horizontal="center" vertical="center"/>
      <protection locked="0"/>
    </xf>
    <xf numFmtId="0" fontId="12" fillId="0" borderId="141" xfId="0" applyFont="1" applyFill="1" applyBorder="1" applyAlignment="1">
      <alignment horizontal="right" vertical="center" wrapText="1"/>
    </xf>
    <xf numFmtId="0" fontId="9" fillId="15" borderId="142" xfId="0" applyFont="1" applyFill="1" applyBorder="1" applyAlignment="1">
      <alignment vertical="center" wrapText="1"/>
    </xf>
    <xf numFmtId="0" fontId="0" fillId="18" borderId="127" xfId="0" applyFill="1" applyBorder="1" applyAlignment="1">
      <alignment vertical="center"/>
    </xf>
    <xf numFmtId="0" fontId="7" fillId="11" borderId="143" xfId="0" applyFont="1" applyFill="1" applyBorder="1" applyAlignment="1">
      <alignment horizontal="center" vertical="center"/>
    </xf>
    <xf numFmtId="0" fontId="7" fillId="11" borderId="144" xfId="0" applyFont="1" applyFill="1" applyBorder="1" applyAlignment="1" applyProtection="1">
      <alignment horizontal="center" vertical="center"/>
      <protection locked="0"/>
    </xf>
    <xf numFmtId="0" fontId="2" fillId="0" borderId="81" xfId="0" applyFont="1" applyFill="1" applyBorder="1" applyAlignment="1">
      <alignment horizontal="center"/>
    </xf>
    <xf numFmtId="0" fontId="2" fillId="0" borderId="119" xfId="0" applyFont="1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18" borderId="145" xfId="0" applyFill="1" applyBorder="1" applyAlignment="1">
      <alignment vertical="center"/>
    </xf>
    <xf numFmtId="0" fontId="0" fillId="14" borderId="54" xfId="0" applyFill="1" applyBorder="1" applyAlignment="1">
      <alignment vertical="center"/>
    </xf>
    <xf numFmtId="0" fontId="0" fillId="14" borderId="146" xfId="0" applyFill="1" applyBorder="1" applyAlignment="1">
      <alignment vertical="center"/>
    </xf>
    <xf numFmtId="0" fontId="3" fillId="10" borderId="8" xfId="0" applyFont="1" applyFill="1" applyBorder="1" applyAlignment="1">
      <alignment horizontal="left" vertical="center"/>
    </xf>
    <xf numFmtId="0" fontId="0" fillId="10" borderId="9" xfId="0" applyFill="1" applyBorder="1"/>
    <xf numFmtId="0" fontId="0" fillId="0" borderId="147" xfId="0" applyBorder="1"/>
    <xf numFmtId="0" fontId="0" fillId="0" borderId="148" xfId="0" applyBorder="1"/>
    <xf numFmtId="0" fontId="0" fillId="0" borderId="17" xfId="0" applyBorder="1"/>
    <xf numFmtId="0" fontId="13" fillId="8" borderId="6" xfId="0" applyFont="1" applyFill="1" applyBorder="1" applyAlignment="1"/>
    <xf numFmtId="0" fontId="27" fillId="0" borderId="149" xfId="0" applyFont="1" applyFill="1" applyBorder="1" applyAlignment="1"/>
    <xf numFmtId="0" fontId="27" fillId="0" borderId="148" xfId="0" applyFont="1" applyFill="1" applyBorder="1" applyAlignment="1"/>
    <xf numFmtId="0" fontId="27" fillId="0" borderId="147" xfId="0" applyFont="1" applyFill="1" applyBorder="1" applyAlignment="1"/>
    <xf numFmtId="0" fontId="0" fillId="0" borderId="63" xfId="0" applyBorder="1"/>
    <xf numFmtId="0" fontId="3" fillId="10" borderId="79" xfId="0" applyFont="1" applyFill="1" applyBorder="1" applyAlignment="1">
      <alignment horizontal="left" vertical="center"/>
    </xf>
    <xf numFmtId="0" fontId="0" fillId="0" borderId="149" xfId="0" applyBorder="1"/>
    <xf numFmtId="0" fontId="0" fillId="14" borderId="21" xfId="0" applyFill="1" applyBorder="1" applyAlignment="1">
      <alignment vertical="center"/>
    </xf>
    <xf numFmtId="0" fontId="0" fillId="0" borderId="56" xfId="0" applyBorder="1"/>
    <xf numFmtId="0" fontId="3" fillId="15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5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15" borderId="122" xfId="0" applyFont="1" applyFill="1" applyBorder="1" applyAlignment="1">
      <alignment horizontal="left" vertical="center"/>
    </xf>
    <xf numFmtId="0" fontId="0" fillId="18" borderId="117" xfId="0" applyFill="1" applyBorder="1" applyAlignment="1">
      <alignment vertical="center"/>
    </xf>
    <xf numFmtId="0" fontId="0" fillId="14" borderId="38" xfId="0" applyFill="1" applyBorder="1" applyAlignment="1">
      <alignment vertical="center"/>
    </xf>
    <xf numFmtId="0" fontId="0" fillId="14" borderId="155" xfId="0" applyFill="1" applyBorder="1" applyAlignment="1">
      <alignment vertical="center"/>
    </xf>
    <xf numFmtId="0" fontId="0" fillId="0" borderId="11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10" borderId="8" xfId="0" applyFill="1" applyBorder="1"/>
    <xf numFmtId="0" fontId="0" fillId="10" borderId="19" xfId="0" applyFill="1" applyBorder="1"/>
    <xf numFmtId="0" fontId="0" fillId="10" borderId="124" xfId="0" applyFill="1" applyBorder="1"/>
    <xf numFmtId="0" fontId="0" fillId="10" borderId="152" xfId="0" applyFill="1" applyBorder="1"/>
    <xf numFmtId="0" fontId="0" fillId="0" borderId="158" xfId="0" applyBorder="1"/>
    <xf numFmtId="0" fontId="0" fillId="0" borderId="124" xfId="0" applyBorder="1"/>
    <xf numFmtId="0" fontId="0" fillId="0" borderId="152" xfId="0" applyBorder="1"/>
    <xf numFmtId="0" fontId="0" fillId="0" borderId="151" xfId="0" applyBorder="1"/>
    <xf numFmtId="0" fontId="0" fillId="14" borderId="159" xfId="0" applyFill="1" applyBorder="1" applyAlignment="1">
      <alignment vertical="center"/>
    </xf>
    <xf numFmtId="0" fontId="7" fillId="0" borderId="152" xfId="0" applyFont="1" applyBorder="1" applyAlignment="1"/>
    <xf numFmtId="0" fontId="0" fillId="0" borderId="160" xfId="0" applyBorder="1"/>
    <xf numFmtId="0" fontId="0" fillId="0" borderId="162" xfId="0" applyBorder="1" applyAlignment="1">
      <alignment horizontal="center" vertical="center"/>
    </xf>
    <xf numFmtId="0" fontId="0" fillId="0" borderId="163" xfId="0" applyBorder="1"/>
    <xf numFmtId="0" fontId="0" fillId="0" borderId="156" xfId="0" applyBorder="1"/>
    <xf numFmtId="0" fontId="0" fillId="0" borderId="164" xfId="0" applyBorder="1"/>
    <xf numFmtId="0" fontId="0" fillId="11" borderId="6" xfId="0" applyFill="1" applyBorder="1"/>
    <xf numFmtId="0" fontId="11" fillId="0" borderId="110" xfId="0" applyFont="1" applyFill="1" applyBorder="1" applyAlignment="1">
      <alignment horizontal="right" vertical="center" wrapText="1"/>
    </xf>
    <xf numFmtId="0" fontId="11" fillId="0" borderId="100" xfId="0" applyFont="1" applyFill="1" applyBorder="1" applyAlignment="1">
      <alignment horizontal="right" vertical="center" wrapText="1"/>
    </xf>
    <xf numFmtId="0" fontId="11" fillId="0" borderId="95" xfId="0" applyFont="1" applyFill="1" applyBorder="1" applyAlignment="1">
      <alignment horizontal="right" vertical="center" wrapText="1"/>
    </xf>
    <xf numFmtId="0" fontId="11" fillId="0" borderId="112" xfId="0" applyFont="1" applyFill="1" applyBorder="1" applyAlignment="1">
      <alignment horizontal="right" vertical="center" wrapText="1"/>
    </xf>
    <xf numFmtId="0" fontId="14" fillId="14" borderId="0" xfId="0" applyFont="1" applyFill="1"/>
    <xf numFmtId="0" fontId="12" fillId="14" borderId="0" xfId="0" applyFont="1" applyFill="1" applyAlignment="1">
      <alignment vertical="center"/>
    </xf>
    <xf numFmtId="0" fontId="14" fillId="14" borderId="0" xfId="0" applyFont="1" applyFill="1" applyAlignment="1">
      <alignment wrapText="1"/>
    </xf>
    <xf numFmtId="0" fontId="12" fillId="14" borderId="0" xfId="0" applyFont="1" applyFill="1" applyAlignment="1">
      <alignment vertical="center" wrapText="1"/>
    </xf>
    <xf numFmtId="0" fontId="19" fillId="0" borderId="56" xfId="0" applyFont="1" applyBorder="1" applyAlignment="1">
      <alignment wrapText="1"/>
    </xf>
    <xf numFmtId="0" fontId="7" fillId="0" borderId="78" xfId="0" applyFont="1" applyBorder="1" applyAlignment="1"/>
    <xf numFmtId="0" fontId="0" fillId="0" borderId="45" xfId="0" applyFill="1" applyBorder="1"/>
    <xf numFmtId="0" fontId="0" fillId="0" borderId="167" xfId="0" applyFill="1" applyBorder="1"/>
    <xf numFmtId="0" fontId="0" fillId="0" borderId="168" xfId="0" applyFill="1" applyBorder="1"/>
    <xf numFmtId="0" fontId="0" fillId="0" borderId="169" xfId="0" applyFill="1" applyBorder="1"/>
    <xf numFmtId="0" fontId="0" fillId="22" borderId="32" xfId="0" applyFill="1" applyBorder="1" applyAlignment="1">
      <alignment vertical="center"/>
    </xf>
    <xf numFmtId="0" fontId="0" fillId="0" borderId="170" xfId="0" applyFill="1" applyBorder="1"/>
    <xf numFmtId="0" fontId="0" fillId="23" borderId="161" xfId="0" applyFill="1" applyBorder="1" applyAlignment="1">
      <alignment vertical="center"/>
    </xf>
    <xf numFmtId="0" fontId="0" fillId="11" borderId="163" xfId="0" applyFill="1" applyBorder="1"/>
    <xf numFmtId="0" fontId="0" fillId="11" borderId="151" xfId="0" applyFill="1" applyBorder="1"/>
    <xf numFmtId="0" fontId="0" fillId="0" borderId="80" xfId="0" applyBorder="1" applyAlignment="1">
      <alignment vertical="center"/>
    </xf>
    <xf numFmtId="0" fontId="0" fillId="11" borderId="40" xfId="0" applyFill="1" applyBorder="1"/>
    <xf numFmtId="0" fontId="9" fillId="0" borderId="72" xfId="0" applyFont="1" applyBorder="1" applyAlignment="1">
      <alignment horizontal="right"/>
    </xf>
    <xf numFmtId="0" fontId="0" fillId="0" borderId="152" xfId="0" applyFill="1" applyBorder="1" applyAlignment="1">
      <alignment horizontal="right"/>
    </xf>
    <xf numFmtId="0" fontId="9" fillId="0" borderId="153" xfId="0" applyFont="1" applyBorder="1" applyAlignment="1">
      <alignment horizontal="right"/>
    </xf>
    <xf numFmtId="0" fontId="0" fillId="0" borderId="123" xfId="0" applyFill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0" fillId="0" borderId="176" xfId="0" applyFill="1" applyBorder="1" applyAlignment="1">
      <alignment horizontal="right"/>
    </xf>
    <xf numFmtId="0" fontId="0" fillId="10" borderId="11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9" xfId="0" applyFill="1" applyBorder="1" applyAlignment="1">
      <alignment horizontal="center"/>
    </xf>
    <xf numFmtId="0" fontId="0" fillId="14" borderId="34" xfId="0" applyFill="1" applyBorder="1" applyAlignment="1">
      <alignment horizontal="right" vertical="center"/>
    </xf>
    <xf numFmtId="0" fontId="0" fillId="14" borderId="86" xfId="0" applyFill="1" applyBorder="1" applyAlignment="1">
      <alignment horizontal="right" vertical="center"/>
    </xf>
    <xf numFmtId="0" fontId="0" fillId="14" borderId="32" xfId="0" applyFill="1" applyBorder="1" applyAlignment="1">
      <alignment horizontal="right" vertical="center"/>
    </xf>
    <xf numFmtId="0" fontId="0" fillId="23" borderId="82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10" borderId="11" xfId="0" applyFill="1" applyBorder="1" applyAlignment="1">
      <alignment horizontal="left"/>
    </xf>
    <xf numFmtId="0" fontId="0" fillId="10" borderId="182" xfId="0" applyFill="1" applyBorder="1" applyAlignment="1">
      <alignment horizontal="left"/>
    </xf>
    <xf numFmtId="0" fontId="0" fillId="10" borderId="163" xfId="0" applyFill="1" applyBorder="1" applyAlignment="1">
      <alignment horizontal="left"/>
    </xf>
    <xf numFmtId="0" fontId="0" fillId="10" borderId="149" xfId="0" applyFill="1" applyBorder="1"/>
    <xf numFmtId="0" fontId="0" fillId="3" borderId="2" xfId="0" applyFill="1" applyBorder="1"/>
    <xf numFmtId="0" fontId="5" fillId="25" borderId="18" xfId="0" applyFont="1" applyFill="1" applyBorder="1" applyAlignment="1">
      <alignment vertical="center"/>
    </xf>
    <xf numFmtId="0" fontId="2" fillId="10" borderId="121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0" fillId="3" borderId="130" xfId="0" applyFill="1" applyBorder="1"/>
    <xf numFmtId="0" fontId="0" fillId="0" borderId="129" xfId="0" applyBorder="1" applyAlignment="1">
      <alignment horizontal="left" vertical="center" wrapText="1"/>
    </xf>
    <xf numFmtId="0" fontId="0" fillId="0" borderId="91" xfId="0" applyBorder="1" applyAlignment="1">
      <alignment horizontal="left" vertical="center" wrapText="1"/>
    </xf>
    <xf numFmtId="0" fontId="14" fillId="21" borderId="1" xfId="0" applyFont="1" applyFill="1" applyBorder="1" applyAlignment="1" applyProtection="1">
      <alignment horizontal="center" wrapText="1"/>
      <protection locked="0"/>
    </xf>
    <xf numFmtId="0" fontId="29" fillId="20" borderId="0" xfId="0" applyFont="1" applyFill="1" applyAlignment="1">
      <alignment horizontal="center"/>
    </xf>
    <xf numFmtId="0" fontId="14" fillId="21" borderId="50" xfId="0" applyFont="1" applyFill="1" applyBorder="1" applyAlignment="1" applyProtection="1">
      <alignment horizontal="center" wrapText="1"/>
      <protection locked="0"/>
    </xf>
    <xf numFmtId="0" fontId="14" fillId="21" borderId="165" xfId="0" applyFont="1" applyFill="1" applyBorder="1" applyAlignment="1" applyProtection="1">
      <alignment horizontal="center" wrapText="1"/>
      <protection locked="0"/>
    </xf>
    <xf numFmtId="0" fontId="14" fillId="21" borderId="166" xfId="0" applyFont="1" applyFill="1" applyBorder="1" applyAlignment="1" applyProtection="1">
      <alignment horizontal="center" wrapText="1"/>
      <protection locked="0"/>
    </xf>
    <xf numFmtId="0" fontId="0" fillId="10" borderId="3" xfId="0" applyFill="1" applyBorder="1" applyAlignment="1">
      <alignment horizontal="center"/>
    </xf>
    <xf numFmtId="0" fontId="0" fillId="10" borderId="148" xfId="0" applyFill="1" applyBorder="1" applyAlignment="1">
      <alignment horizontal="center"/>
    </xf>
    <xf numFmtId="0" fontId="0" fillId="15" borderId="123" xfId="0" applyFill="1" applyBorder="1" applyAlignment="1">
      <alignment horizontal="left"/>
    </xf>
    <xf numFmtId="0" fontId="0" fillId="15" borderId="140" xfId="0" applyFill="1" applyBorder="1" applyAlignment="1">
      <alignment horizontal="left"/>
    </xf>
    <xf numFmtId="0" fontId="0" fillId="15" borderId="15" xfId="0" applyFill="1" applyBorder="1" applyAlignment="1">
      <alignment horizontal="left"/>
    </xf>
    <xf numFmtId="0" fontId="0" fillId="15" borderId="147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11" fillId="0" borderId="183" xfId="0" applyFont="1" applyFill="1" applyBorder="1" applyAlignment="1">
      <alignment horizontal="center" vertical="center" wrapText="1"/>
    </xf>
    <xf numFmtId="0" fontId="11" fillId="0" borderId="184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wrapText="1"/>
    </xf>
    <xf numFmtId="0" fontId="28" fillId="0" borderId="37" xfId="0" applyFont="1" applyFill="1" applyBorder="1" applyAlignment="1">
      <alignment horizontal="left" vertical="center"/>
    </xf>
    <xf numFmtId="0" fontId="28" fillId="0" borderId="61" xfId="0" applyFont="1" applyFill="1" applyBorder="1" applyAlignment="1">
      <alignment horizontal="left" vertical="center"/>
    </xf>
    <xf numFmtId="0" fontId="28" fillId="0" borderId="137" xfId="0" applyFont="1" applyFill="1" applyBorder="1" applyAlignment="1">
      <alignment horizontal="left" vertical="center"/>
    </xf>
    <xf numFmtId="0" fontId="0" fillId="0" borderId="185" xfId="0" applyBorder="1" applyAlignment="1">
      <alignment horizontal="center"/>
    </xf>
    <xf numFmtId="0" fontId="0" fillId="0" borderId="186" xfId="0" applyBorder="1" applyAlignment="1">
      <alignment horizontal="center"/>
    </xf>
    <xf numFmtId="0" fontId="0" fillId="0" borderId="187" xfId="0" applyBorder="1" applyAlignment="1">
      <alignment horizontal="center"/>
    </xf>
    <xf numFmtId="0" fontId="0" fillId="14" borderId="177" xfId="0" applyFill="1" applyBorder="1" applyAlignment="1">
      <alignment horizontal="center" vertical="center"/>
    </xf>
    <xf numFmtId="0" fontId="0" fillId="14" borderId="117" xfId="0" applyFill="1" applyBorder="1" applyAlignment="1">
      <alignment horizontal="center" vertical="center"/>
    </xf>
    <xf numFmtId="0" fontId="0" fillId="14" borderId="159" xfId="0" applyFill="1" applyBorder="1" applyAlignment="1">
      <alignment horizontal="center" vertical="center"/>
    </xf>
    <xf numFmtId="0" fontId="0" fillId="14" borderId="38" xfId="0" applyFill="1" applyBorder="1" applyAlignment="1">
      <alignment horizontal="center" vertical="center"/>
    </xf>
    <xf numFmtId="0" fontId="0" fillId="0" borderId="17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79" xfId="0" applyBorder="1" applyAlignment="1">
      <alignment horizontal="center"/>
    </xf>
    <xf numFmtId="0" fontId="0" fillId="0" borderId="151" xfId="0" applyBorder="1" applyAlignment="1">
      <alignment horizontal="center"/>
    </xf>
    <xf numFmtId="0" fontId="0" fillId="0" borderId="172" xfId="0" applyBorder="1" applyAlignment="1">
      <alignment horizontal="center"/>
    </xf>
    <xf numFmtId="0" fontId="0" fillId="0" borderId="180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173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74" xfId="0" applyBorder="1" applyAlignment="1">
      <alignment horizontal="center"/>
    </xf>
    <xf numFmtId="0" fontId="0" fillId="0" borderId="181" xfId="0" applyBorder="1" applyAlignment="1">
      <alignment horizontal="center"/>
    </xf>
    <xf numFmtId="0" fontId="0" fillId="18" borderId="34" xfId="0" applyFill="1" applyBorder="1" applyAlignment="1">
      <alignment horizontal="center" vertical="center" wrapText="1"/>
    </xf>
    <xf numFmtId="0" fontId="0" fillId="18" borderId="51" xfId="0" applyFill="1" applyBorder="1" applyAlignment="1">
      <alignment horizontal="center" vertical="center" wrapText="1"/>
    </xf>
    <xf numFmtId="0" fontId="12" fillId="0" borderId="153" xfId="0" applyFont="1" applyBorder="1" applyAlignment="1">
      <alignment horizontal="center" vertical="center"/>
    </xf>
    <xf numFmtId="0" fontId="12" fillId="0" borderId="152" xfId="0" applyFont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 wrapText="1"/>
    </xf>
    <xf numFmtId="0" fontId="28" fillId="0" borderId="61" xfId="0" applyFont="1" applyFill="1" applyBorder="1" applyAlignment="1">
      <alignment horizontal="center" vertical="center" wrapText="1"/>
    </xf>
    <xf numFmtId="0" fontId="28" fillId="0" borderId="152" xfId="0" applyFont="1" applyFill="1" applyBorder="1" applyAlignment="1">
      <alignment horizontal="center" vertical="center" wrapText="1"/>
    </xf>
    <xf numFmtId="0" fontId="28" fillId="0" borderId="151" xfId="0" applyFont="1" applyFill="1" applyBorder="1" applyAlignment="1">
      <alignment horizontal="center" vertical="center" wrapText="1"/>
    </xf>
    <xf numFmtId="164" fontId="0" fillId="16" borderId="137" xfId="0" applyNumberFormat="1" applyFill="1" applyBorder="1" applyAlignment="1">
      <alignment horizontal="center" vertical="center"/>
    </xf>
    <xf numFmtId="164" fontId="0" fillId="16" borderId="172" xfId="0" applyNumberFormat="1" applyFill="1" applyBorder="1" applyAlignment="1">
      <alignment horizontal="center" vertical="center"/>
    </xf>
    <xf numFmtId="0" fontId="28" fillId="0" borderId="153" xfId="0" applyFont="1" applyFill="1" applyBorder="1" applyAlignment="1">
      <alignment horizontal="center" vertical="center" wrapText="1"/>
    </xf>
    <xf numFmtId="0" fontId="28" fillId="0" borderId="154" xfId="0" applyFont="1" applyFill="1" applyBorder="1" applyAlignment="1">
      <alignment horizontal="center" vertical="center" wrapText="1"/>
    </xf>
    <xf numFmtId="164" fontId="0" fillId="16" borderId="173" xfId="0" applyNumberForma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75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64" fontId="0" fillId="16" borderId="171" xfId="0" applyNumberFormat="1" applyFill="1" applyBorder="1" applyAlignment="1">
      <alignment horizontal="center" vertical="center"/>
    </xf>
    <xf numFmtId="164" fontId="0" fillId="16" borderId="138" xfId="0" applyNumberForma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75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10" borderId="2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9" xfId="0" applyFill="1" applyBorder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2" fillId="0" borderId="73" xfId="0" applyFont="1" applyFill="1" applyBorder="1" applyAlignment="1">
      <alignment horizontal="left"/>
    </xf>
    <xf numFmtId="0" fontId="2" fillId="0" borderId="75" xfId="0" applyFont="1" applyFill="1" applyBorder="1" applyAlignment="1">
      <alignment horizontal="left"/>
    </xf>
    <xf numFmtId="0" fontId="2" fillId="0" borderId="81" xfId="0" applyFont="1" applyFill="1" applyBorder="1" applyAlignment="1">
      <alignment horizontal="left"/>
    </xf>
    <xf numFmtId="0" fontId="0" fillId="10" borderId="73" xfId="0" applyFill="1" applyBorder="1" applyAlignment="1">
      <alignment horizontal="center"/>
    </xf>
    <xf numFmtId="0" fontId="0" fillId="10" borderId="75" xfId="0" applyFill="1" applyBorder="1" applyAlignment="1">
      <alignment horizontal="center"/>
    </xf>
    <xf numFmtId="0" fontId="19" fillId="0" borderId="56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8" xfId="0" applyBorder="1" applyAlignment="1">
      <alignment horizontal="center"/>
    </xf>
    <xf numFmtId="0" fontId="18" fillId="6" borderId="53" xfId="0" applyFont="1" applyFill="1" applyBorder="1" applyAlignment="1">
      <alignment horizontal="center" vertical="center" textRotation="90"/>
    </xf>
    <xf numFmtId="0" fontId="18" fillId="6" borderId="54" xfId="0" applyFont="1" applyFill="1" applyBorder="1" applyAlignment="1">
      <alignment horizontal="center" vertical="center" textRotation="90"/>
    </xf>
    <xf numFmtId="0" fontId="18" fillId="6" borderId="55" xfId="0" applyFont="1" applyFill="1" applyBorder="1" applyAlignment="1">
      <alignment horizontal="center" vertical="center" textRotation="90"/>
    </xf>
    <xf numFmtId="0" fontId="6" fillId="7" borderId="41" xfId="0" applyFont="1" applyFill="1" applyBorder="1" applyAlignment="1">
      <alignment horizontal="left" vertical="center"/>
    </xf>
    <xf numFmtId="0" fontId="6" fillId="7" borderId="36" xfId="0" applyFont="1" applyFill="1" applyBorder="1" applyAlignment="1">
      <alignment horizontal="left" vertical="center"/>
    </xf>
    <xf numFmtId="0" fontId="6" fillId="7" borderId="37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46" xfId="0" applyFont="1" applyFill="1" applyBorder="1" applyAlignment="1">
      <alignment horizontal="left" vertical="top"/>
    </xf>
    <xf numFmtId="0" fontId="0" fillId="0" borderId="61" xfId="0" applyFill="1" applyBorder="1" applyAlignment="1">
      <alignment horizontal="left" vertical="top" wrapText="1"/>
    </xf>
    <xf numFmtId="0" fontId="0" fillId="0" borderId="4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47" xfId="0" applyFill="1" applyBorder="1" applyAlignment="1">
      <alignment horizontal="left" vertical="top" wrapText="1"/>
    </xf>
    <xf numFmtId="0" fontId="0" fillId="0" borderId="48" xfId="0" applyFill="1" applyBorder="1" applyAlignment="1">
      <alignment horizontal="left" vertical="top" wrapText="1"/>
    </xf>
    <xf numFmtId="0" fontId="0" fillId="10" borderId="14" xfId="0" applyFill="1" applyBorder="1" applyAlignment="1">
      <alignment horizontal="center"/>
    </xf>
    <xf numFmtId="0" fontId="20" fillId="4" borderId="59" xfId="0" applyFont="1" applyFill="1" applyBorder="1" applyAlignment="1">
      <alignment horizontal="center" vertical="center" textRotation="90"/>
    </xf>
    <xf numFmtId="0" fontId="20" fillId="4" borderId="57" xfId="0" applyFont="1" applyFill="1" applyBorder="1" applyAlignment="1">
      <alignment horizontal="center" vertical="center" textRotation="90"/>
    </xf>
    <xf numFmtId="0" fontId="20" fillId="4" borderId="70" xfId="0" applyFont="1" applyFill="1" applyBorder="1" applyAlignment="1">
      <alignment horizontal="center" vertical="center" textRotation="90"/>
    </xf>
    <xf numFmtId="0" fontId="6" fillId="5" borderId="23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  <xf numFmtId="0" fontId="0" fillId="0" borderId="78" xfId="0" applyFill="1" applyBorder="1" applyAlignment="1">
      <alignment horizontal="left" vertical="top"/>
    </xf>
    <xf numFmtId="0" fontId="13" fillId="3" borderId="78" xfId="0" applyFont="1" applyFill="1" applyBorder="1" applyAlignment="1">
      <alignment horizontal="center" wrapText="1"/>
    </xf>
    <xf numFmtId="0" fontId="13" fillId="3" borderId="46" xfId="0" applyFont="1" applyFill="1" applyBorder="1" applyAlignment="1">
      <alignment horizontal="center" wrapText="1"/>
    </xf>
    <xf numFmtId="0" fontId="22" fillId="9" borderId="24" xfId="0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 vertical="center"/>
    </xf>
    <xf numFmtId="0" fontId="22" fillId="9" borderId="27" xfId="0" applyFont="1" applyFill="1" applyBorder="1" applyAlignment="1">
      <alignment horizontal="center" vertical="center"/>
    </xf>
    <xf numFmtId="0" fontId="22" fillId="9" borderId="2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7" fillId="0" borderId="35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0" fontId="0" fillId="0" borderId="44" xfId="0" applyFill="1" applyBorder="1" applyAlignment="1">
      <alignment horizontal="left"/>
    </xf>
    <xf numFmtId="0" fontId="0" fillId="10" borderId="15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0" borderId="14" xfId="0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6" xfId="0" applyFill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/>
    </xf>
    <xf numFmtId="0" fontId="2" fillId="0" borderId="75" xfId="0" applyFont="1" applyBorder="1" applyAlignment="1">
      <alignment horizontal="left" vertical="top"/>
    </xf>
    <xf numFmtId="0" fontId="2" fillId="0" borderId="87" xfId="0" applyFont="1" applyBorder="1" applyAlignment="1">
      <alignment horizontal="left" vertical="top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11" fillId="0" borderId="47" xfId="0" applyFont="1" applyFill="1" applyBorder="1" applyAlignment="1">
      <alignment horizontal="right"/>
    </xf>
    <xf numFmtId="0" fontId="11" fillId="0" borderId="48" xfId="0" applyFont="1" applyFill="1" applyBorder="1" applyAlignment="1">
      <alignment horizontal="right"/>
    </xf>
    <xf numFmtId="0" fontId="0" fillId="11" borderId="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0" borderId="30" xfId="0" applyFill="1" applyBorder="1" applyAlignment="1">
      <alignment horizontal="left" vertical="top"/>
    </xf>
    <xf numFmtId="0" fontId="0" fillId="0" borderId="45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0" fillId="11" borderId="15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0" borderId="147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46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52" xfId="0" applyFont="1" applyFill="1" applyBorder="1" applyAlignment="1">
      <alignment horizontal="center" vertical="center" wrapText="1"/>
    </xf>
    <xf numFmtId="0" fontId="3" fillId="0" borderId="15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top" wrapText="1"/>
    </xf>
    <xf numFmtId="0" fontId="8" fillId="0" borderId="124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0" fontId="0" fillId="3" borderId="148" xfId="0" applyFill="1" applyBorder="1" applyAlignment="1">
      <alignment horizontal="center"/>
    </xf>
    <xf numFmtId="0" fontId="18" fillId="24" borderId="59" xfId="0" applyFont="1" applyFill="1" applyBorder="1" applyAlignment="1">
      <alignment horizontal="center" vertical="center" textRotation="90"/>
    </xf>
    <xf numFmtId="0" fontId="18" fillId="24" borderId="57" xfId="0" applyFont="1" applyFill="1" applyBorder="1" applyAlignment="1">
      <alignment horizontal="center" vertical="center" textRotation="90"/>
    </xf>
    <xf numFmtId="0" fontId="18" fillId="24" borderId="70" xfId="0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11" borderId="113" xfId="0" applyFill="1" applyBorder="1" applyAlignment="1">
      <alignment horizontal="center"/>
    </xf>
    <xf numFmtId="0" fontId="0" fillId="11" borderId="114" xfId="0" applyFill="1" applyBorder="1" applyAlignment="1">
      <alignment horizontal="center"/>
    </xf>
    <xf numFmtId="0" fontId="13" fillId="3" borderId="6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0" fillId="11" borderId="2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0" borderId="87" xfId="0" applyFill="1" applyBorder="1" applyAlignment="1">
      <alignment horizontal="center"/>
    </xf>
    <xf numFmtId="0" fontId="0" fillId="0" borderId="30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11" borderId="30" xfId="0" applyFill="1" applyBorder="1" applyAlignment="1">
      <alignment horizontal="center"/>
    </xf>
    <xf numFmtId="0" fontId="0" fillId="11" borderId="49" xfId="0" applyFill="1" applyBorder="1" applyAlignment="1">
      <alignment horizontal="center"/>
    </xf>
    <xf numFmtId="0" fontId="0" fillId="11" borderId="63" xfId="0" applyFill="1" applyBorder="1" applyAlignment="1">
      <alignment horizontal="center"/>
    </xf>
    <xf numFmtId="0" fontId="2" fillId="0" borderId="15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24" xfId="0" applyFont="1" applyBorder="1" applyAlignment="1">
      <alignment horizontal="left" vertical="top"/>
    </xf>
    <xf numFmtId="0" fontId="2" fillId="0" borderId="78" xfId="0" applyFont="1" applyBorder="1" applyAlignment="1">
      <alignment horizontal="left" vertical="top"/>
    </xf>
    <xf numFmtId="0" fontId="0" fillId="0" borderId="29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8" fillId="17" borderId="84" xfId="0" applyFont="1" applyFill="1" applyBorder="1" applyAlignment="1">
      <alignment horizontal="center" vertical="center" textRotation="90"/>
    </xf>
    <xf numFmtId="0" fontId="18" fillId="17" borderId="56" xfId="0" applyFont="1" applyFill="1" applyBorder="1" applyAlignment="1">
      <alignment horizontal="center" vertical="center" textRotation="90"/>
    </xf>
    <xf numFmtId="0" fontId="18" fillId="17" borderId="70" xfId="0" applyFont="1" applyFill="1" applyBorder="1" applyAlignment="1">
      <alignment horizontal="center" vertical="center" textRotation="90"/>
    </xf>
    <xf numFmtId="0" fontId="6" fillId="13" borderId="23" xfId="0" applyFont="1" applyFill="1" applyBorder="1" applyAlignment="1">
      <alignment horizontal="left" vertical="center"/>
    </xf>
    <xf numFmtId="0" fontId="6" fillId="13" borderId="24" xfId="0" applyFont="1" applyFill="1" applyBorder="1" applyAlignment="1">
      <alignment horizontal="left" vertical="center"/>
    </xf>
    <xf numFmtId="0" fontId="6" fillId="13" borderId="26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right" vertical="center" wrapText="1"/>
    </xf>
    <xf numFmtId="0" fontId="9" fillId="0" borderId="49" xfId="0" applyFont="1" applyFill="1" applyBorder="1" applyAlignment="1">
      <alignment horizontal="right" vertical="center" wrapText="1"/>
    </xf>
    <xf numFmtId="0" fontId="9" fillId="0" borderId="45" xfId="0" applyFont="1" applyFill="1" applyBorder="1" applyAlignment="1">
      <alignment horizontal="right" vertical="center" wrapText="1"/>
    </xf>
    <xf numFmtId="0" fontId="12" fillId="0" borderId="92" xfId="0" applyFont="1" applyFill="1" applyBorder="1" applyAlignment="1">
      <alignment horizontal="center" vertical="center" wrapText="1"/>
    </xf>
    <xf numFmtId="0" fontId="12" fillId="0" borderId="93" xfId="0" applyFont="1" applyFill="1" applyBorder="1" applyAlignment="1">
      <alignment horizontal="center" vertical="center" wrapText="1"/>
    </xf>
    <xf numFmtId="0" fontId="12" fillId="0" borderId="94" xfId="0" applyFont="1" applyFill="1" applyBorder="1" applyAlignment="1">
      <alignment horizontal="center" vertical="center" wrapText="1"/>
    </xf>
    <xf numFmtId="0" fontId="12" fillId="0" borderId="13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46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18" fillId="12" borderId="139" xfId="0" applyFont="1" applyFill="1" applyBorder="1" applyAlignment="1">
      <alignment horizontal="center" vertical="center" textRotation="90"/>
    </xf>
    <xf numFmtId="0" fontId="18" fillId="12" borderId="117" xfId="0" applyFont="1" applyFill="1" applyBorder="1" applyAlignment="1">
      <alignment horizontal="center" vertical="center" textRotation="90"/>
    </xf>
    <xf numFmtId="0" fontId="18" fillId="12" borderId="83" xfId="0" applyFont="1" applyFill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116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/>
    </xf>
    <xf numFmtId="0" fontId="2" fillId="0" borderId="94" xfId="0" applyFont="1" applyFill="1" applyBorder="1" applyAlignment="1">
      <alignment horizontal="center"/>
    </xf>
    <xf numFmtId="0" fontId="2" fillId="0" borderId="1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7" fillId="0" borderId="69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0" fillId="2" borderId="5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13" borderId="24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25" borderId="58" xfId="0" applyFill="1" applyBorder="1" applyAlignment="1">
      <alignment horizontal="center"/>
    </xf>
    <xf numFmtId="0" fontId="0" fillId="25" borderId="27" xfId="0" applyFill="1" applyBorder="1" applyAlignment="1">
      <alignment horizontal="center"/>
    </xf>
    <xf numFmtId="0" fontId="0" fillId="7" borderId="71" xfId="0" applyFill="1" applyBorder="1" applyAlignment="1">
      <alignment horizontal="center"/>
    </xf>
    <xf numFmtId="0" fontId="0" fillId="7" borderId="62" xfId="0" applyFill="1" applyBorder="1" applyAlignment="1">
      <alignment horizontal="center"/>
    </xf>
    <xf numFmtId="0" fontId="21" fillId="9" borderId="58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top"/>
    </xf>
    <xf numFmtId="0" fontId="2" fillId="0" borderId="73" xfId="0" applyFont="1" applyFill="1" applyBorder="1" applyAlignment="1">
      <alignment horizontal="left" wrapText="1"/>
    </xf>
    <xf numFmtId="0" fontId="2" fillId="0" borderId="75" xfId="0" applyFont="1" applyFill="1" applyBorder="1" applyAlignment="1">
      <alignment horizontal="left" wrapText="1"/>
    </xf>
    <xf numFmtId="0" fontId="2" fillId="0" borderId="87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left" wrapText="1"/>
    </xf>
    <xf numFmtId="0" fontId="2" fillId="0" borderId="43" xfId="0" applyFont="1" applyFill="1" applyBorder="1" applyAlignment="1">
      <alignment horizontal="left" wrapText="1"/>
    </xf>
    <xf numFmtId="0" fontId="2" fillId="0" borderId="52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0" fillId="10" borderId="30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6" fillId="25" borderId="23" xfId="0" applyFont="1" applyFill="1" applyBorder="1" applyAlignment="1">
      <alignment horizontal="left" vertical="center"/>
    </xf>
    <xf numFmtId="0" fontId="6" fillId="25" borderId="28" xfId="0" applyFont="1" applyFill="1" applyBorder="1" applyAlignment="1">
      <alignment horizontal="left" vertical="center"/>
    </xf>
    <xf numFmtId="0" fontId="6" fillId="25" borderId="24" xfId="0" applyFont="1" applyFill="1" applyBorder="1" applyAlignment="1">
      <alignment horizontal="left" vertical="center"/>
    </xf>
    <xf numFmtId="0" fontId="6" fillId="25" borderId="25" xfId="0" applyFont="1" applyFill="1" applyBorder="1" applyAlignment="1">
      <alignment horizontal="left" vertical="center"/>
    </xf>
    <xf numFmtId="0" fontId="0" fillId="10" borderId="113" xfId="0" applyFill="1" applyBorder="1" applyAlignment="1">
      <alignment horizontal="center"/>
    </xf>
    <xf numFmtId="0" fontId="0" fillId="10" borderId="114" xfId="0" applyFill="1" applyBorder="1" applyAlignment="1">
      <alignment horizontal="center"/>
    </xf>
    <xf numFmtId="0" fontId="14" fillId="0" borderId="11" xfId="0" applyFont="1" applyFill="1" applyBorder="1" applyAlignment="1">
      <alignment horizontal="left" vertical="top"/>
    </xf>
    <xf numFmtId="0" fontId="14" fillId="0" borderId="13" xfId="0" applyFont="1" applyFill="1" applyBorder="1" applyAlignment="1">
      <alignment horizontal="left" vertical="top"/>
    </xf>
    <xf numFmtId="0" fontId="2" fillId="0" borderId="73" xfId="0" applyFont="1" applyFill="1" applyBorder="1" applyAlignment="1">
      <alignment horizontal="left" vertical="top"/>
    </xf>
    <xf numFmtId="0" fontId="2" fillId="0" borderId="7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0" fontId="25" fillId="19" borderId="92" xfId="0" applyFont="1" applyFill="1" applyBorder="1" applyAlignment="1">
      <alignment horizontal="center" vertical="center" textRotation="90"/>
    </xf>
    <xf numFmtId="0" fontId="25" fillId="19" borderId="93" xfId="0" applyFont="1" applyFill="1" applyBorder="1" applyAlignment="1">
      <alignment horizontal="center" vertical="center" textRotation="90"/>
    </xf>
    <xf numFmtId="0" fontId="25" fillId="19" borderId="94" xfId="0" applyFont="1" applyFill="1" applyBorder="1" applyAlignment="1">
      <alignment horizontal="center" vertical="center" textRotation="90"/>
    </xf>
    <xf numFmtId="0" fontId="0" fillId="14" borderId="1" xfId="0" applyFill="1" applyBorder="1" applyAlignment="1">
      <alignment horizontal="left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58A4F"/>
      <color rgb="FFFFFF99"/>
      <color rgb="FFD2B3FF"/>
      <color rgb="FF6600FF"/>
      <color rgb="FFFF00FF"/>
      <color rgb="FFFFCC66"/>
      <color rgb="FFFFFF66"/>
      <color rgb="FF99FF66"/>
      <color rgb="FFFF99CC"/>
      <color rgb="FF2F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I$29" lockText="1" noThreeD="1"/>
</file>

<file path=xl/ctrlProps/ctrlProp100.xml><?xml version="1.0" encoding="utf-8"?>
<formControlPr xmlns="http://schemas.microsoft.com/office/spreadsheetml/2009/9/main" objectType="CheckBox" fmlaLink="$I$56" lockText="1" noThreeD="1"/>
</file>

<file path=xl/ctrlProps/ctrlProp101.xml><?xml version="1.0" encoding="utf-8"?>
<formControlPr xmlns="http://schemas.microsoft.com/office/spreadsheetml/2009/9/main" objectType="CheckBox" fmlaLink="$I$58" lockText="1" noThreeD="1"/>
</file>

<file path=xl/ctrlProps/ctrlProp102.xml><?xml version="1.0" encoding="utf-8"?>
<formControlPr xmlns="http://schemas.microsoft.com/office/spreadsheetml/2009/9/main" objectType="CheckBox" fmlaLink="$J$56" lockText="1" noThreeD="1"/>
</file>

<file path=xl/ctrlProps/ctrlProp103.xml><?xml version="1.0" encoding="utf-8"?>
<formControlPr xmlns="http://schemas.microsoft.com/office/spreadsheetml/2009/9/main" objectType="CheckBox" fmlaLink="$J$57" lockText="1" noThreeD="1"/>
</file>

<file path=xl/ctrlProps/ctrlProp104.xml><?xml version="1.0" encoding="utf-8"?>
<formControlPr xmlns="http://schemas.microsoft.com/office/spreadsheetml/2009/9/main" objectType="CheckBox" fmlaLink="$J$58" lockText="1" noThreeD="1"/>
</file>

<file path=xl/ctrlProps/ctrlProp105.xml><?xml version="1.0" encoding="utf-8"?>
<formControlPr xmlns="http://schemas.microsoft.com/office/spreadsheetml/2009/9/main" objectType="CheckBox" fmlaLink="$I$76" lockText="1" noThreeD="1"/>
</file>

<file path=xl/ctrlProps/ctrlProp106.xml><?xml version="1.0" encoding="utf-8"?>
<formControlPr xmlns="http://schemas.microsoft.com/office/spreadsheetml/2009/9/main" objectType="CheckBox" fmlaLink="$I$79" lockText="1" noThreeD="1"/>
</file>

<file path=xl/ctrlProps/ctrlProp107.xml><?xml version="1.0" encoding="utf-8"?>
<formControlPr xmlns="http://schemas.microsoft.com/office/spreadsheetml/2009/9/main" objectType="CheckBox" fmlaLink="$K$89" lockText="1" noThreeD="1"/>
</file>

<file path=xl/ctrlProps/ctrlProp108.xml><?xml version="1.0" encoding="utf-8"?>
<formControlPr xmlns="http://schemas.microsoft.com/office/spreadsheetml/2009/9/main" objectType="CheckBox" fmlaLink="$J$89" lockText="1" noThreeD="1"/>
</file>

<file path=xl/ctrlProps/ctrlProp109.xml><?xml version="1.0" encoding="utf-8"?>
<formControlPr xmlns="http://schemas.microsoft.com/office/spreadsheetml/2009/9/main" objectType="CheckBox" fmlaLink="$I$89" lockText="1" noThreeD="1"/>
</file>

<file path=xl/ctrlProps/ctrlProp11.xml><?xml version="1.0" encoding="utf-8"?>
<formControlPr xmlns="http://schemas.microsoft.com/office/spreadsheetml/2009/9/main" objectType="CheckBox" fmlaLink="$I$30" lockText="1" noThreeD="1"/>
</file>

<file path=xl/ctrlProps/ctrlProp110.xml><?xml version="1.0" encoding="utf-8"?>
<formControlPr xmlns="http://schemas.microsoft.com/office/spreadsheetml/2009/9/main" objectType="CheckBox" fmlaLink="$I$90" lockText="1" noThreeD="1"/>
</file>

<file path=xl/ctrlProps/ctrlProp111.xml><?xml version="1.0" encoding="utf-8"?>
<formControlPr xmlns="http://schemas.microsoft.com/office/spreadsheetml/2009/9/main" objectType="CheckBox" fmlaLink="$J$90" lockText="1" noThreeD="1"/>
</file>

<file path=xl/ctrlProps/ctrlProp112.xml><?xml version="1.0" encoding="utf-8"?>
<formControlPr xmlns="http://schemas.microsoft.com/office/spreadsheetml/2009/9/main" objectType="CheckBox" fmlaLink="$I$103" lockText="1" noThreeD="1"/>
</file>

<file path=xl/ctrlProps/ctrlProp113.xml><?xml version="1.0" encoding="utf-8"?>
<formControlPr xmlns="http://schemas.microsoft.com/office/spreadsheetml/2009/9/main" objectType="CheckBox" fmlaLink="$J$103" lockText="1" noThreeD="1"/>
</file>

<file path=xl/ctrlProps/ctrlProp114.xml><?xml version="1.0" encoding="utf-8"?>
<formControlPr xmlns="http://schemas.microsoft.com/office/spreadsheetml/2009/9/main" objectType="CheckBox" fmlaLink="$I$104" lockText="1" noThreeD="1"/>
</file>

<file path=xl/ctrlProps/ctrlProp115.xml><?xml version="1.0" encoding="utf-8"?>
<formControlPr xmlns="http://schemas.microsoft.com/office/spreadsheetml/2009/9/main" objectType="CheckBox" fmlaLink="$I$106" lockText="1" noThreeD="1"/>
</file>

<file path=xl/ctrlProps/ctrlProp116.xml><?xml version="1.0" encoding="utf-8"?>
<formControlPr xmlns="http://schemas.microsoft.com/office/spreadsheetml/2009/9/main" objectType="CheckBox" fmlaLink="$I$107" lockText="1" noThreeD="1"/>
</file>

<file path=xl/ctrlProps/ctrlProp117.xml><?xml version="1.0" encoding="utf-8"?>
<formControlPr xmlns="http://schemas.microsoft.com/office/spreadsheetml/2009/9/main" objectType="CheckBox" fmlaLink="$I$135" lockText="1" noThreeD="1"/>
</file>

<file path=xl/ctrlProps/ctrlProp118.xml><?xml version="1.0" encoding="utf-8"?>
<formControlPr xmlns="http://schemas.microsoft.com/office/spreadsheetml/2009/9/main" objectType="CheckBox" fmlaLink="$K$136" lockText="1" noThreeD="1"/>
</file>

<file path=xl/ctrlProps/ctrlProp119.xml><?xml version="1.0" encoding="utf-8"?>
<formControlPr xmlns="http://schemas.microsoft.com/office/spreadsheetml/2009/9/main" objectType="CheckBox" fmlaLink="$J$136" lockText="1" noThreeD="1"/>
</file>

<file path=xl/ctrlProps/ctrlProp12.xml><?xml version="1.0" encoding="utf-8"?>
<formControlPr xmlns="http://schemas.microsoft.com/office/spreadsheetml/2009/9/main" objectType="CheckBox" fmlaLink="$I$31" lockText="1" noThreeD="1"/>
</file>

<file path=xl/ctrlProps/ctrlProp120.xml><?xml version="1.0" encoding="utf-8"?>
<formControlPr xmlns="http://schemas.microsoft.com/office/spreadsheetml/2009/9/main" objectType="CheckBox" fmlaLink="$I$136" lockText="1" noThreeD="1"/>
</file>

<file path=xl/ctrlProps/ctrlProp121.xml><?xml version="1.0" encoding="utf-8"?>
<formControlPr xmlns="http://schemas.microsoft.com/office/spreadsheetml/2009/9/main" objectType="CheckBox" fmlaLink="$I$143" lockText="1" noThreeD="1"/>
</file>

<file path=xl/ctrlProps/ctrlProp122.xml><?xml version="1.0" encoding="utf-8"?>
<formControlPr xmlns="http://schemas.microsoft.com/office/spreadsheetml/2009/9/main" objectType="CheckBox" fmlaLink="$J$143" lockText="1" noThreeD="1"/>
</file>

<file path=xl/ctrlProps/ctrlProp123.xml><?xml version="1.0" encoding="utf-8"?>
<formControlPr xmlns="http://schemas.microsoft.com/office/spreadsheetml/2009/9/main" objectType="CheckBox" fmlaLink="$K$143" lockText="1" noThreeD="1"/>
</file>

<file path=xl/ctrlProps/ctrlProp124.xml><?xml version="1.0" encoding="utf-8"?>
<formControlPr xmlns="http://schemas.microsoft.com/office/spreadsheetml/2009/9/main" objectType="CheckBox" fmlaLink="$L$143" lockText="1" noThreeD="1"/>
</file>

<file path=xl/ctrlProps/ctrlProp125.xml><?xml version="1.0" encoding="utf-8"?>
<formControlPr xmlns="http://schemas.microsoft.com/office/spreadsheetml/2009/9/main" objectType="CheckBox" fmlaLink="$M$143" lockText="1" noThreeD="1"/>
</file>

<file path=xl/ctrlProps/ctrlProp126.xml><?xml version="1.0" encoding="utf-8"?>
<formControlPr xmlns="http://schemas.microsoft.com/office/spreadsheetml/2009/9/main" objectType="CheckBox" fmlaLink="$I$144" lockText="1" noThreeD="1"/>
</file>

<file path=xl/ctrlProps/ctrlProp127.xml><?xml version="1.0" encoding="utf-8"?>
<formControlPr xmlns="http://schemas.microsoft.com/office/spreadsheetml/2009/9/main" objectType="CheckBox" fmlaLink="$J$144" lockText="1" noThreeD="1"/>
</file>

<file path=xl/ctrlProps/ctrlProp128.xml><?xml version="1.0" encoding="utf-8"?>
<formControlPr xmlns="http://schemas.microsoft.com/office/spreadsheetml/2009/9/main" objectType="CheckBox" fmlaLink="$K$144" lockText="1" noThreeD="1"/>
</file>

<file path=xl/ctrlProps/ctrlProp129.xml><?xml version="1.0" encoding="utf-8"?>
<formControlPr xmlns="http://schemas.microsoft.com/office/spreadsheetml/2009/9/main" objectType="CheckBox" fmlaLink="$L$144" lockText="1" noThreeD="1"/>
</file>

<file path=xl/ctrlProps/ctrlProp13.xml><?xml version="1.0" encoding="utf-8"?>
<formControlPr xmlns="http://schemas.microsoft.com/office/spreadsheetml/2009/9/main" objectType="CheckBox" fmlaLink="$I$32" lockText="1" noThreeD="1"/>
</file>

<file path=xl/ctrlProps/ctrlProp130.xml><?xml version="1.0" encoding="utf-8"?>
<formControlPr xmlns="http://schemas.microsoft.com/office/spreadsheetml/2009/9/main" objectType="CheckBox" fmlaLink="$M$144" lockText="1" noThreeD="1"/>
</file>

<file path=xl/ctrlProps/ctrlProp131.xml><?xml version="1.0" encoding="utf-8"?>
<formControlPr xmlns="http://schemas.microsoft.com/office/spreadsheetml/2009/9/main" objectType="CheckBox" fmlaLink="$L$145" lockText="1" noThreeD="1"/>
</file>

<file path=xl/ctrlProps/ctrlProp132.xml><?xml version="1.0" encoding="utf-8"?>
<formControlPr xmlns="http://schemas.microsoft.com/office/spreadsheetml/2009/9/main" objectType="CheckBox" fmlaLink="$M$145" lockText="1" noThreeD="1"/>
</file>

<file path=xl/ctrlProps/ctrlProp133.xml><?xml version="1.0" encoding="utf-8"?>
<formControlPr xmlns="http://schemas.microsoft.com/office/spreadsheetml/2009/9/main" objectType="CheckBox" fmlaLink="$L$146" lockText="1" noThreeD="1"/>
</file>

<file path=xl/ctrlProps/ctrlProp134.xml><?xml version="1.0" encoding="utf-8"?>
<formControlPr xmlns="http://schemas.microsoft.com/office/spreadsheetml/2009/9/main" objectType="CheckBox" fmlaLink="$M$146" lockText="1" noThreeD="1"/>
</file>

<file path=xl/ctrlProps/ctrlProp135.xml><?xml version="1.0" encoding="utf-8"?>
<formControlPr xmlns="http://schemas.microsoft.com/office/spreadsheetml/2009/9/main" objectType="CheckBox" fmlaLink="$I$145" lockText="1" noThreeD="1"/>
</file>

<file path=xl/ctrlProps/ctrlProp136.xml><?xml version="1.0" encoding="utf-8"?>
<formControlPr xmlns="http://schemas.microsoft.com/office/spreadsheetml/2009/9/main" objectType="CheckBox" fmlaLink="$J$145" lockText="1" noThreeD="1"/>
</file>

<file path=xl/ctrlProps/ctrlProp137.xml><?xml version="1.0" encoding="utf-8"?>
<formControlPr xmlns="http://schemas.microsoft.com/office/spreadsheetml/2009/9/main" objectType="CheckBox" fmlaLink="$K$145" lockText="1" noThreeD="1"/>
</file>

<file path=xl/ctrlProps/ctrlProp138.xml><?xml version="1.0" encoding="utf-8"?>
<formControlPr xmlns="http://schemas.microsoft.com/office/spreadsheetml/2009/9/main" objectType="CheckBox" fmlaLink="$I$146" lockText="1" noThreeD="1"/>
</file>

<file path=xl/ctrlProps/ctrlProp139.xml><?xml version="1.0" encoding="utf-8"?>
<formControlPr xmlns="http://schemas.microsoft.com/office/spreadsheetml/2009/9/main" objectType="CheckBox" fmlaLink="$J$146" lockText="1" noThreeD="1"/>
</file>

<file path=xl/ctrlProps/ctrlProp14.xml><?xml version="1.0" encoding="utf-8"?>
<formControlPr xmlns="http://schemas.microsoft.com/office/spreadsheetml/2009/9/main" objectType="CheckBox" fmlaLink="$J$27" lockText="1" noThreeD="1"/>
</file>

<file path=xl/ctrlProps/ctrlProp140.xml><?xml version="1.0" encoding="utf-8"?>
<formControlPr xmlns="http://schemas.microsoft.com/office/spreadsheetml/2009/9/main" objectType="CheckBox" fmlaLink="$K$146" lockText="1" noThreeD="1"/>
</file>

<file path=xl/ctrlProps/ctrlProp141.xml><?xml version="1.0" encoding="utf-8"?>
<formControlPr xmlns="http://schemas.microsoft.com/office/spreadsheetml/2009/9/main" objectType="CheckBox" fmlaLink="$I$148" lockText="1" noThreeD="1"/>
</file>

<file path=xl/ctrlProps/ctrlProp142.xml><?xml version="1.0" encoding="utf-8"?>
<formControlPr xmlns="http://schemas.microsoft.com/office/spreadsheetml/2009/9/main" objectType="CheckBox" fmlaLink="$I$149" lockText="1" noThreeD="1"/>
</file>

<file path=xl/ctrlProps/ctrlProp143.xml><?xml version="1.0" encoding="utf-8"?>
<formControlPr xmlns="http://schemas.microsoft.com/office/spreadsheetml/2009/9/main" objectType="CheckBox" fmlaLink="$I$150" lockText="1" noThreeD="1"/>
</file>

<file path=xl/ctrlProps/ctrlProp144.xml><?xml version="1.0" encoding="utf-8"?>
<formControlPr xmlns="http://schemas.microsoft.com/office/spreadsheetml/2009/9/main" objectType="CheckBox" fmlaLink="$I$151" lockText="1" noThreeD="1"/>
</file>

<file path=xl/ctrlProps/ctrlProp145.xml><?xml version="1.0" encoding="utf-8"?>
<formControlPr xmlns="http://schemas.microsoft.com/office/spreadsheetml/2009/9/main" objectType="CheckBox" fmlaLink="$J$151" lockText="1" noThreeD="1"/>
</file>

<file path=xl/ctrlProps/ctrlProp146.xml><?xml version="1.0" encoding="utf-8"?>
<formControlPr xmlns="http://schemas.microsoft.com/office/spreadsheetml/2009/9/main" objectType="CheckBox" fmlaLink="$K$151" lockText="1" noThreeD="1"/>
</file>

<file path=xl/ctrlProps/ctrlProp147.xml><?xml version="1.0" encoding="utf-8"?>
<formControlPr xmlns="http://schemas.microsoft.com/office/spreadsheetml/2009/9/main" objectType="CheckBox" fmlaLink="$L$151" lockText="1" noThreeD="1"/>
</file>

<file path=xl/ctrlProps/ctrlProp148.xml><?xml version="1.0" encoding="utf-8"?>
<formControlPr xmlns="http://schemas.microsoft.com/office/spreadsheetml/2009/9/main" objectType="CheckBox" fmlaLink="$M$151" lockText="1" noThreeD="1"/>
</file>

<file path=xl/ctrlProps/ctrlProp149.xml><?xml version="1.0" encoding="utf-8"?>
<formControlPr xmlns="http://schemas.microsoft.com/office/spreadsheetml/2009/9/main" objectType="CheckBox" fmlaLink="$J$148" lockText="1" noThreeD="1"/>
</file>

<file path=xl/ctrlProps/ctrlProp15.xml><?xml version="1.0" encoding="utf-8"?>
<formControlPr xmlns="http://schemas.microsoft.com/office/spreadsheetml/2009/9/main" objectType="CheckBox" fmlaLink="$J$28" lockText="1" noThreeD="1"/>
</file>

<file path=xl/ctrlProps/ctrlProp150.xml><?xml version="1.0" encoding="utf-8"?>
<formControlPr xmlns="http://schemas.microsoft.com/office/spreadsheetml/2009/9/main" objectType="CheckBox" fmlaLink="$J$149" lockText="1" noThreeD="1"/>
</file>

<file path=xl/ctrlProps/ctrlProp151.xml><?xml version="1.0" encoding="utf-8"?>
<formControlPr xmlns="http://schemas.microsoft.com/office/spreadsheetml/2009/9/main" objectType="CheckBox" fmlaLink="$J$150" lockText="1" noThreeD="1"/>
</file>

<file path=xl/ctrlProps/ctrlProp152.xml><?xml version="1.0" encoding="utf-8"?>
<formControlPr xmlns="http://schemas.microsoft.com/office/spreadsheetml/2009/9/main" objectType="CheckBox" fmlaLink="$K$148" lockText="1" noThreeD="1"/>
</file>

<file path=xl/ctrlProps/ctrlProp153.xml><?xml version="1.0" encoding="utf-8"?>
<formControlPr xmlns="http://schemas.microsoft.com/office/spreadsheetml/2009/9/main" objectType="CheckBox" fmlaLink="$K$149" lockText="1" noThreeD="1"/>
</file>

<file path=xl/ctrlProps/ctrlProp154.xml><?xml version="1.0" encoding="utf-8"?>
<formControlPr xmlns="http://schemas.microsoft.com/office/spreadsheetml/2009/9/main" objectType="CheckBox" fmlaLink="$K$150" lockText="1" noThreeD="1"/>
</file>

<file path=xl/ctrlProps/ctrlProp155.xml><?xml version="1.0" encoding="utf-8"?>
<formControlPr xmlns="http://schemas.microsoft.com/office/spreadsheetml/2009/9/main" objectType="CheckBox" fmlaLink="$L$148" lockText="1" noThreeD="1"/>
</file>

<file path=xl/ctrlProps/ctrlProp156.xml><?xml version="1.0" encoding="utf-8"?>
<formControlPr xmlns="http://schemas.microsoft.com/office/spreadsheetml/2009/9/main" objectType="CheckBox" fmlaLink="$L$149" lockText="1" noThreeD="1"/>
</file>

<file path=xl/ctrlProps/ctrlProp157.xml><?xml version="1.0" encoding="utf-8"?>
<formControlPr xmlns="http://schemas.microsoft.com/office/spreadsheetml/2009/9/main" objectType="CheckBox" fmlaLink="$L$150" lockText="1" noThreeD="1"/>
</file>

<file path=xl/ctrlProps/ctrlProp158.xml><?xml version="1.0" encoding="utf-8"?>
<formControlPr xmlns="http://schemas.microsoft.com/office/spreadsheetml/2009/9/main" objectType="CheckBox" fmlaLink="$M$148" lockText="1" noThreeD="1"/>
</file>

<file path=xl/ctrlProps/ctrlProp159.xml><?xml version="1.0" encoding="utf-8"?>
<formControlPr xmlns="http://schemas.microsoft.com/office/spreadsheetml/2009/9/main" objectType="CheckBox" fmlaLink="$M$149" lockText="1" noThreeD="1"/>
</file>

<file path=xl/ctrlProps/ctrlProp16.xml><?xml version="1.0" encoding="utf-8"?>
<formControlPr xmlns="http://schemas.microsoft.com/office/spreadsheetml/2009/9/main" objectType="CheckBox" fmlaLink="$J$29" lockText="1" noThreeD="1"/>
</file>

<file path=xl/ctrlProps/ctrlProp160.xml><?xml version="1.0" encoding="utf-8"?>
<formControlPr xmlns="http://schemas.microsoft.com/office/spreadsheetml/2009/9/main" objectType="CheckBox" fmlaLink="$M$150" lockText="1" noThreeD="1"/>
</file>

<file path=xl/ctrlProps/ctrlProp161.xml><?xml version="1.0" encoding="utf-8"?>
<formControlPr xmlns="http://schemas.microsoft.com/office/spreadsheetml/2009/9/main" objectType="CheckBox" fmlaLink="$I$19" lockText="1" noThreeD="1"/>
</file>

<file path=xl/ctrlProps/ctrlProp162.xml><?xml version="1.0" encoding="utf-8"?>
<formControlPr xmlns="http://schemas.microsoft.com/office/spreadsheetml/2009/9/main" objectType="CheckBox" fmlaLink="$J$19" lockText="1" noThreeD="1"/>
</file>

<file path=xl/ctrlProps/ctrlProp163.xml><?xml version="1.0" encoding="utf-8"?>
<formControlPr xmlns="http://schemas.microsoft.com/office/spreadsheetml/2009/9/main" objectType="CheckBox" fmlaLink="$K$19" lockText="1" noThreeD="1"/>
</file>

<file path=xl/ctrlProps/ctrlProp164.xml><?xml version="1.0" encoding="utf-8"?>
<formControlPr xmlns="http://schemas.microsoft.com/office/spreadsheetml/2009/9/main" objectType="CheckBox" fmlaLink="$I$20" lockText="1" noThreeD="1"/>
</file>

<file path=xl/ctrlProps/ctrlProp165.xml><?xml version="1.0" encoding="utf-8"?>
<formControlPr xmlns="http://schemas.microsoft.com/office/spreadsheetml/2009/9/main" objectType="CheckBox" fmlaLink="$I$21" lockText="1" noThreeD="1"/>
</file>

<file path=xl/ctrlProps/ctrlProp166.xml><?xml version="1.0" encoding="utf-8"?>
<formControlPr xmlns="http://schemas.microsoft.com/office/spreadsheetml/2009/9/main" objectType="CheckBox" fmlaLink="$I$22" lockText="1" noThreeD="1"/>
</file>

<file path=xl/ctrlProps/ctrlProp167.xml><?xml version="1.0" encoding="utf-8"?>
<formControlPr xmlns="http://schemas.microsoft.com/office/spreadsheetml/2009/9/main" objectType="CheckBox" fmlaLink="$I$23" lockText="1" noThreeD="1"/>
</file>

<file path=xl/ctrlProps/ctrlProp168.xml><?xml version="1.0" encoding="utf-8"?>
<formControlPr xmlns="http://schemas.microsoft.com/office/spreadsheetml/2009/9/main" objectType="CheckBox" fmlaLink="$I$24" lockText="1" noThreeD="1"/>
</file>

<file path=xl/ctrlProps/ctrlProp169.xml><?xml version="1.0" encoding="utf-8"?>
<formControlPr xmlns="http://schemas.microsoft.com/office/spreadsheetml/2009/9/main" objectType="CheckBox" fmlaLink="$I$25" lockText="1" noThreeD="1"/>
</file>

<file path=xl/ctrlProps/ctrlProp17.xml><?xml version="1.0" encoding="utf-8"?>
<formControlPr xmlns="http://schemas.microsoft.com/office/spreadsheetml/2009/9/main" objectType="CheckBox" fmlaLink="$J$30" lockText="1" noThreeD="1"/>
</file>

<file path=xl/ctrlProps/ctrlProp170.xml><?xml version="1.0" encoding="utf-8"?>
<formControlPr xmlns="http://schemas.microsoft.com/office/spreadsheetml/2009/9/main" objectType="CheckBox" fmlaLink="$J$20" lockText="1" noThreeD="1"/>
</file>

<file path=xl/ctrlProps/ctrlProp171.xml><?xml version="1.0" encoding="utf-8"?>
<formControlPr xmlns="http://schemas.microsoft.com/office/spreadsheetml/2009/9/main" objectType="CheckBox" fmlaLink="$J$21" lockText="1" noThreeD="1"/>
</file>

<file path=xl/ctrlProps/ctrlProp172.xml><?xml version="1.0" encoding="utf-8"?>
<formControlPr xmlns="http://schemas.microsoft.com/office/spreadsheetml/2009/9/main" objectType="CheckBox" fmlaLink="$J$22" lockText="1" noThreeD="1"/>
</file>

<file path=xl/ctrlProps/ctrlProp173.xml><?xml version="1.0" encoding="utf-8"?>
<formControlPr xmlns="http://schemas.microsoft.com/office/spreadsheetml/2009/9/main" objectType="CheckBox" fmlaLink="$J$23" lockText="1" noThreeD="1"/>
</file>

<file path=xl/ctrlProps/ctrlProp174.xml><?xml version="1.0" encoding="utf-8"?>
<formControlPr xmlns="http://schemas.microsoft.com/office/spreadsheetml/2009/9/main" objectType="CheckBox" fmlaLink="$J$24" lockText="1" noThreeD="1"/>
</file>

<file path=xl/ctrlProps/ctrlProp175.xml><?xml version="1.0" encoding="utf-8"?>
<formControlPr xmlns="http://schemas.microsoft.com/office/spreadsheetml/2009/9/main" objectType="CheckBox" fmlaLink="$J$25" lockText="1" noThreeD="1"/>
</file>

<file path=xl/ctrlProps/ctrlProp176.xml><?xml version="1.0" encoding="utf-8"?>
<formControlPr xmlns="http://schemas.microsoft.com/office/spreadsheetml/2009/9/main" objectType="CheckBox" fmlaLink="$K$20" lockText="1" noThreeD="1"/>
</file>

<file path=xl/ctrlProps/ctrlProp177.xml><?xml version="1.0" encoding="utf-8"?>
<formControlPr xmlns="http://schemas.microsoft.com/office/spreadsheetml/2009/9/main" objectType="CheckBox" fmlaLink="$K$21" lockText="1" noThreeD="1"/>
</file>

<file path=xl/ctrlProps/ctrlProp178.xml><?xml version="1.0" encoding="utf-8"?>
<formControlPr xmlns="http://schemas.microsoft.com/office/spreadsheetml/2009/9/main" objectType="CheckBox" fmlaLink="$K$22" lockText="1" noThreeD="1"/>
</file>

<file path=xl/ctrlProps/ctrlProp179.xml><?xml version="1.0" encoding="utf-8"?>
<formControlPr xmlns="http://schemas.microsoft.com/office/spreadsheetml/2009/9/main" objectType="CheckBox" fmlaLink="$K$23" lockText="1" noThreeD="1"/>
</file>

<file path=xl/ctrlProps/ctrlProp18.xml><?xml version="1.0" encoding="utf-8"?>
<formControlPr xmlns="http://schemas.microsoft.com/office/spreadsheetml/2009/9/main" objectType="CheckBox" fmlaLink="$J$31" lockText="1" noThreeD="1"/>
</file>

<file path=xl/ctrlProps/ctrlProp180.xml><?xml version="1.0" encoding="utf-8"?>
<formControlPr xmlns="http://schemas.microsoft.com/office/spreadsheetml/2009/9/main" objectType="CheckBox" fmlaLink="$K$24" lockText="1" noThreeD="1"/>
</file>

<file path=xl/ctrlProps/ctrlProp181.xml><?xml version="1.0" encoding="utf-8"?>
<formControlPr xmlns="http://schemas.microsoft.com/office/spreadsheetml/2009/9/main" objectType="CheckBox" fmlaLink="$K$25" lockText="1" noThreeD="1"/>
</file>

<file path=xl/ctrlProps/ctrlProp182.xml><?xml version="1.0" encoding="utf-8"?>
<formControlPr xmlns="http://schemas.microsoft.com/office/spreadsheetml/2009/9/main" objectType="CheckBox" fmlaLink="$J$8" lockText="1" noThreeD="1"/>
</file>

<file path=xl/ctrlProps/ctrlProp183.xml><?xml version="1.0" encoding="utf-8"?>
<formControlPr xmlns="http://schemas.microsoft.com/office/spreadsheetml/2009/9/main" objectType="CheckBox" fmlaLink="$K$8" lockText="1" noThreeD="1"/>
</file>

<file path=xl/ctrlProps/ctrlProp184.xml><?xml version="1.0" encoding="utf-8"?>
<formControlPr xmlns="http://schemas.microsoft.com/office/spreadsheetml/2009/9/main" objectType="CheckBox" fmlaLink="$J$17" lockText="1" noThreeD="1"/>
</file>

<file path=xl/ctrlProps/ctrlProp185.xml><?xml version="1.0" encoding="utf-8"?>
<formControlPr xmlns="http://schemas.microsoft.com/office/spreadsheetml/2009/9/main" objectType="CheckBox" fmlaLink="$K$17" lockText="1" noThreeD="1"/>
</file>

<file path=xl/ctrlProps/ctrlProp186.xml><?xml version="1.0" encoding="utf-8"?>
<formControlPr xmlns="http://schemas.microsoft.com/office/spreadsheetml/2009/9/main" objectType="CheckBox" fmlaLink="$J$12" lockText="1" noThreeD="1"/>
</file>

<file path=xl/ctrlProps/ctrlProp187.xml><?xml version="1.0" encoding="utf-8"?>
<formControlPr xmlns="http://schemas.microsoft.com/office/spreadsheetml/2009/9/main" objectType="CheckBox" fmlaLink="$K$12" lockText="1" noThreeD="1"/>
</file>

<file path=xl/ctrlProps/ctrlProp188.xml><?xml version="1.0" encoding="utf-8"?>
<formControlPr xmlns="http://schemas.microsoft.com/office/spreadsheetml/2009/9/main" objectType="CheckBox" fmlaLink="$J$9" lockText="1" noThreeD="1"/>
</file>

<file path=xl/ctrlProps/ctrlProp189.xml><?xml version="1.0" encoding="utf-8"?>
<formControlPr xmlns="http://schemas.microsoft.com/office/spreadsheetml/2009/9/main" objectType="CheckBox" fmlaLink="$K$9" lockText="1" noThreeD="1"/>
</file>

<file path=xl/ctrlProps/ctrlProp19.xml><?xml version="1.0" encoding="utf-8"?>
<formControlPr xmlns="http://schemas.microsoft.com/office/spreadsheetml/2009/9/main" objectType="CheckBox" fmlaLink="$J$32" lockText="1" noThreeD="1"/>
</file>

<file path=xl/ctrlProps/ctrlProp190.xml><?xml version="1.0" encoding="utf-8"?>
<formControlPr xmlns="http://schemas.microsoft.com/office/spreadsheetml/2009/9/main" objectType="CheckBox" fmlaLink="$I$46" lockText="1" noThreeD="1"/>
</file>

<file path=xl/ctrlProps/ctrlProp191.xml><?xml version="1.0" encoding="utf-8"?>
<formControlPr xmlns="http://schemas.microsoft.com/office/spreadsheetml/2009/9/main" objectType="CheckBox" fmlaLink="$I$47" lockText="1" noThreeD="1"/>
</file>

<file path=xl/ctrlProps/ctrlProp192.xml><?xml version="1.0" encoding="utf-8"?>
<formControlPr xmlns="http://schemas.microsoft.com/office/spreadsheetml/2009/9/main" objectType="CheckBox" fmlaLink="$I$48" lockText="1" noThreeD="1"/>
</file>

<file path=xl/ctrlProps/ctrlProp193.xml><?xml version="1.0" encoding="utf-8"?>
<formControlPr xmlns="http://schemas.microsoft.com/office/spreadsheetml/2009/9/main" objectType="CheckBox" fmlaLink="$I$49" lockText="1" noThreeD="1"/>
</file>

<file path=xl/ctrlProps/ctrlProp194.xml><?xml version="1.0" encoding="utf-8"?>
<formControlPr xmlns="http://schemas.microsoft.com/office/spreadsheetml/2009/9/main" objectType="CheckBox" fmlaLink="$I$50" lockText="1" noThreeD="1"/>
</file>

<file path=xl/ctrlProps/ctrlProp195.xml><?xml version="1.0" encoding="utf-8"?>
<formControlPr xmlns="http://schemas.microsoft.com/office/spreadsheetml/2009/9/main" objectType="CheckBox" fmlaLink="$I$51" lockText="1" noThreeD="1"/>
</file>

<file path=xl/ctrlProps/ctrlProp196.xml><?xml version="1.0" encoding="utf-8"?>
<formControlPr xmlns="http://schemas.microsoft.com/office/spreadsheetml/2009/9/main" objectType="CheckBox" fmlaLink="$I$52" lockText="1" noThreeD="1"/>
</file>

<file path=xl/ctrlProps/ctrlProp197.xml><?xml version="1.0" encoding="utf-8"?>
<formControlPr xmlns="http://schemas.microsoft.com/office/spreadsheetml/2009/9/main" objectType="CheckBox" fmlaLink="$J$52" lockText="1" noThreeD="1"/>
</file>

<file path=xl/ctrlProps/ctrlProp198.xml><?xml version="1.0" encoding="utf-8"?>
<formControlPr xmlns="http://schemas.microsoft.com/office/spreadsheetml/2009/9/main" objectType="CheckBox" fmlaLink="$K$52" lockText="1" noThreeD="1"/>
</file>

<file path=xl/ctrlProps/ctrlProp199.xml><?xml version="1.0" encoding="utf-8"?>
<formControlPr xmlns="http://schemas.microsoft.com/office/spreadsheetml/2009/9/main" objectType="CheckBox" fmlaLink="$I$53" lockText="1" noThreeD="1"/>
</file>

<file path=xl/ctrlProps/ctrlProp2.xml><?xml version="1.0" encoding="utf-8"?>
<formControlPr xmlns="http://schemas.microsoft.com/office/spreadsheetml/2009/9/main" objectType="CheckBox" fmlaLink="$I$2" lockText="1" noThreeD="1"/>
</file>

<file path=xl/ctrlProps/ctrlProp20.xml><?xml version="1.0" encoding="utf-8"?>
<formControlPr xmlns="http://schemas.microsoft.com/office/spreadsheetml/2009/9/main" objectType="CheckBox" fmlaLink="$K$27" lockText="1" noThreeD="1"/>
</file>

<file path=xl/ctrlProps/ctrlProp200.xml><?xml version="1.0" encoding="utf-8"?>
<formControlPr xmlns="http://schemas.microsoft.com/office/spreadsheetml/2009/9/main" objectType="CheckBox" fmlaLink="$J$53" lockText="1" noThreeD="1"/>
</file>

<file path=xl/ctrlProps/ctrlProp201.xml><?xml version="1.0" encoding="utf-8"?>
<formControlPr xmlns="http://schemas.microsoft.com/office/spreadsheetml/2009/9/main" objectType="CheckBox" fmlaLink="$K$53" lockText="1" noThreeD="1"/>
</file>

<file path=xl/ctrlProps/ctrlProp202.xml><?xml version="1.0" encoding="utf-8"?>
<formControlPr xmlns="http://schemas.microsoft.com/office/spreadsheetml/2009/9/main" objectType="CheckBox" fmlaLink="$I$102" lockText="1" noThreeD="1"/>
</file>

<file path=xl/ctrlProps/ctrlProp203.xml><?xml version="1.0" encoding="utf-8"?>
<formControlPr xmlns="http://schemas.microsoft.com/office/spreadsheetml/2009/9/main" objectType="CheckBox" fmlaLink="$J$102" lockText="1" noThreeD="1"/>
</file>

<file path=xl/ctrlProps/ctrlProp204.xml><?xml version="1.0" encoding="utf-8"?>
<formControlPr xmlns="http://schemas.microsoft.com/office/spreadsheetml/2009/9/main" objectType="CheckBox" fmlaLink="$K$102" lockText="1" noThreeD="1"/>
</file>

<file path=xl/ctrlProps/ctrlProp205.xml><?xml version="1.0" encoding="utf-8"?>
<formControlPr xmlns="http://schemas.microsoft.com/office/spreadsheetml/2009/9/main" objectType="CheckBox" fmlaLink="$L$102" lockText="1" noThreeD="1"/>
</file>

<file path=xl/ctrlProps/ctrlProp206.xml><?xml version="1.0" encoding="utf-8"?>
<formControlPr xmlns="http://schemas.microsoft.com/office/spreadsheetml/2009/9/main" objectType="CheckBox" fmlaLink="$I$95" lockText="1" noThreeD="1"/>
</file>

<file path=xl/ctrlProps/ctrlProp207.xml><?xml version="1.0" encoding="utf-8"?>
<formControlPr xmlns="http://schemas.microsoft.com/office/spreadsheetml/2009/9/main" objectType="CheckBox" fmlaLink="$J$95" lockText="1" noThreeD="1"/>
</file>

<file path=xl/ctrlProps/ctrlProp208.xml><?xml version="1.0" encoding="utf-8"?>
<formControlPr xmlns="http://schemas.microsoft.com/office/spreadsheetml/2009/9/main" objectType="CheckBox" fmlaLink="$K$95" lockText="1" noThreeD="1"/>
</file>

<file path=xl/ctrlProps/ctrlProp209.xml><?xml version="1.0" encoding="utf-8"?>
<formControlPr xmlns="http://schemas.microsoft.com/office/spreadsheetml/2009/9/main" objectType="CheckBox" fmlaLink="$L$95" lockText="1" noThreeD="1"/>
</file>

<file path=xl/ctrlProps/ctrlProp21.xml><?xml version="1.0" encoding="utf-8"?>
<formControlPr xmlns="http://schemas.microsoft.com/office/spreadsheetml/2009/9/main" objectType="CheckBox" fmlaLink="$K$28" lockText="1" noThreeD="1"/>
</file>

<file path=xl/ctrlProps/ctrlProp210.xml><?xml version="1.0" encoding="utf-8"?>
<formControlPr xmlns="http://schemas.microsoft.com/office/spreadsheetml/2009/9/main" objectType="CheckBox" fmlaLink="$I$99" lockText="1" noThreeD="1"/>
</file>

<file path=xl/ctrlProps/ctrlProp211.xml><?xml version="1.0" encoding="utf-8"?>
<formControlPr xmlns="http://schemas.microsoft.com/office/spreadsheetml/2009/9/main" objectType="CheckBox" fmlaLink="$I$101" lockText="1" noThreeD="1"/>
</file>

<file path=xl/ctrlProps/ctrlProp212.xml><?xml version="1.0" encoding="utf-8"?>
<formControlPr xmlns="http://schemas.microsoft.com/office/spreadsheetml/2009/9/main" objectType="CheckBox" fmlaLink="$I$98" lockText="1" noThreeD="1"/>
</file>

<file path=xl/ctrlProps/ctrlProp213.xml><?xml version="1.0" encoding="utf-8"?>
<formControlPr xmlns="http://schemas.microsoft.com/office/spreadsheetml/2009/9/main" objectType="CheckBox" fmlaLink="$J$13" lockText="1" noThreeD="1"/>
</file>

<file path=xl/ctrlProps/ctrlProp214.xml><?xml version="1.0" encoding="utf-8"?>
<formControlPr xmlns="http://schemas.microsoft.com/office/spreadsheetml/2009/9/main" objectType="CheckBox" fmlaLink="$K$13" lockText="1" noThreeD="1"/>
</file>

<file path=xl/ctrlProps/ctrlProp215.xml><?xml version="1.0" encoding="utf-8"?>
<formControlPr xmlns="http://schemas.microsoft.com/office/spreadsheetml/2009/9/main" objectType="CheckBox" fmlaLink="$J$16" lockText="1" noThreeD="1"/>
</file>

<file path=xl/ctrlProps/ctrlProp216.xml><?xml version="1.0" encoding="utf-8"?>
<formControlPr xmlns="http://schemas.microsoft.com/office/spreadsheetml/2009/9/main" objectType="CheckBox" fmlaLink="$K$16" lockText="1" noThreeD="1"/>
</file>

<file path=xl/ctrlProps/ctrlProp217.xml><?xml version="1.0" encoding="utf-8"?>
<formControlPr xmlns="http://schemas.microsoft.com/office/spreadsheetml/2009/9/main" objectType="CheckBox" fmlaLink="$J$7" lockText="1" noThreeD="1"/>
</file>

<file path=xl/ctrlProps/ctrlProp218.xml><?xml version="1.0" encoding="utf-8"?>
<formControlPr xmlns="http://schemas.microsoft.com/office/spreadsheetml/2009/9/main" objectType="CheckBox" fmlaLink="$K$7" lockText="1" noThreeD="1"/>
</file>

<file path=xl/ctrlProps/ctrlProp219.xml><?xml version="1.0" encoding="utf-8"?>
<formControlPr xmlns="http://schemas.microsoft.com/office/spreadsheetml/2009/9/main" objectType="CheckBox" fmlaLink="$L$7" lockText="1" noThreeD="1"/>
</file>

<file path=xl/ctrlProps/ctrlProp22.xml><?xml version="1.0" encoding="utf-8"?>
<formControlPr xmlns="http://schemas.microsoft.com/office/spreadsheetml/2009/9/main" objectType="CheckBox" fmlaLink="$K$29" lockText="1" noThreeD="1"/>
</file>

<file path=xl/ctrlProps/ctrlProp220.xml><?xml version="1.0" encoding="utf-8"?>
<formControlPr xmlns="http://schemas.microsoft.com/office/spreadsheetml/2009/9/main" objectType="CheckBox" fmlaLink="$J$11" lockText="1" noThreeD="1"/>
</file>

<file path=xl/ctrlProps/ctrlProp221.xml><?xml version="1.0" encoding="utf-8"?>
<formControlPr xmlns="http://schemas.microsoft.com/office/spreadsheetml/2009/9/main" objectType="CheckBox" fmlaLink="$K$11" lockText="1" noThreeD="1"/>
</file>

<file path=xl/ctrlProps/ctrlProp222.xml><?xml version="1.0" encoding="utf-8"?>
<formControlPr xmlns="http://schemas.microsoft.com/office/spreadsheetml/2009/9/main" objectType="CheckBox" fmlaLink="$L$11" lockText="1" noThreeD="1"/>
</file>

<file path=xl/ctrlProps/ctrlProp223.xml><?xml version="1.0" encoding="utf-8"?>
<formControlPr xmlns="http://schemas.microsoft.com/office/spreadsheetml/2009/9/main" objectType="CheckBox" fmlaLink="$J$15" lockText="1" noThreeD="1"/>
</file>

<file path=xl/ctrlProps/ctrlProp224.xml><?xml version="1.0" encoding="utf-8"?>
<formControlPr xmlns="http://schemas.microsoft.com/office/spreadsheetml/2009/9/main" objectType="CheckBox" fmlaLink="$K$15" lockText="1" noThreeD="1"/>
</file>

<file path=xl/ctrlProps/ctrlProp225.xml><?xml version="1.0" encoding="utf-8"?>
<formControlPr xmlns="http://schemas.microsoft.com/office/spreadsheetml/2009/9/main" objectType="CheckBox" fmlaLink="$L$15" lockText="1" noThreeD="1"/>
</file>

<file path=xl/ctrlProps/ctrlProp226.xml><?xml version="1.0" encoding="utf-8"?>
<formControlPr xmlns="http://schemas.microsoft.com/office/spreadsheetml/2009/9/main" objectType="CheckBox" fmlaLink="$I$8" lockText="1" noThreeD="1"/>
</file>

<file path=xl/ctrlProps/ctrlProp227.xml><?xml version="1.0" encoding="utf-8"?>
<formControlPr xmlns="http://schemas.microsoft.com/office/spreadsheetml/2009/9/main" objectType="CheckBox" fmlaLink="$I$17" lockText="1" noThreeD="1"/>
</file>

<file path=xl/ctrlProps/ctrlProp228.xml><?xml version="1.0" encoding="utf-8"?>
<formControlPr xmlns="http://schemas.microsoft.com/office/spreadsheetml/2009/9/main" objectType="CheckBox" fmlaLink="$I$12" lockText="1" noThreeD="1"/>
</file>

<file path=xl/ctrlProps/ctrlProp229.xml><?xml version="1.0" encoding="utf-8"?>
<formControlPr xmlns="http://schemas.microsoft.com/office/spreadsheetml/2009/9/main" objectType="CheckBox" fmlaLink="$I$9" lockText="1" noThreeD="1"/>
</file>

<file path=xl/ctrlProps/ctrlProp23.xml><?xml version="1.0" encoding="utf-8"?>
<formControlPr xmlns="http://schemas.microsoft.com/office/spreadsheetml/2009/9/main" objectType="CheckBox" fmlaLink="$K$30" lockText="1" noThreeD="1"/>
</file>

<file path=xl/ctrlProps/ctrlProp230.xml><?xml version="1.0" encoding="utf-8"?>
<formControlPr xmlns="http://schemas.microsoft.com/office/spreadsheetml/2009/9/main" objectType="CheckBox" fmlaLink="$I$13" lockText="1" noThreeD="1"/>
</file>

<file path=xl/ctrlProps/ctrlProp231.xml><?xml version="1.0" encoding="utf-8"?>
<formControlPr xmlns="http://schemas.microsoft.com/office/spreadsheetml/2009/9/main" objectType="CheckBox" fmlaLink="$I$16" lockText="1" noThreeD="1"/>
</file>

<file path=xl/ctrlProps/ctrlProp232.xml><?xml version="1.0" encoding="utf-8"?>
<formControlPr xmlns="http://schemas.microsoft.com/office/spreadsheetml/2009/9/main" objectType="CheckBox" fmlaLink="$I$7" lockText="1" noThreeD="1"/>
</file>

<file path=xl/ctrlProps/ctrlProp233.xml><?xml version="1.0" encoding="utf-8"?>
<formControlPr xmlns="http://schemas.microsoft.com/office/spreadsheetml/2009/9/main" objectType="CheckBox" fmlaLink="$I$11" lockText="1" noThreeD="1"/>
</file>

<file path=xl/ctrlProps/ctrlProp234.xml><?xml version="1.0" encoding="utf-8"?>
<formControlPr xmlns="http://schemas.microsoft.com/office/spreadsheetml/2009/9/main" objectType="CheckBox" fmlaLink="$I$15" lockText="1" noThreeD="1"/>
</file>

<file path=xl/ctrlProps/ctrlProp235.xml><?xml version="1.0" encoding="utf-8"?>
<formControlPr xmlns="http://schemas.microsoft.com/office/spreadsheetml/2009/9/main" objectType="CheckBox" fmlaLink="$I$55" lockText="1" noThreeD="1"/>
</file>

<file path=xl/ctrlProps/ctrlProp236.xml><?xml version="1.0" encoding="utf-8"?>
<formControlPr xmlns="http://schemas.microsoft.com/office/spreadsheetml/2009/9/main" objectType="CheckBox" fmlaLink="$J$55" lockText="1" noThreeD="1"/>
</file>

<file path=xl/ctrlProps/ctrlProp237.xml><?xml version="1.0" encoding="utf-8"?>
<formControlPr xmlns="http://schemas.microsoft.com/office/spreadsheetml/2009/9/main" objectType="CheckBox" fmlaLink="$I$100" lockText="1" noThreeD="1"/>
</file>

<file path=xl/ctrlProps/ctrlProp24.xml><?xml version="1.0" encoding="utf-8"?>
<formControlPr xmlns="http://schemas.microsoft.com/office/spreadsheetml/2009/9/main" objectType="CheckBox" fmlaLink="$K$31" lockText="1" noThreeD="1"/>
</file>

<file path=xl/ctrlProps/ctrlProp25.xml><?xml version="1.0" encoding="utf-8"?>
<formControlPr xmlns="http://schemas.microsoft.com/office/spreadsheetml/2009/9/main" objectType="CheckBox" fmlaLink="$K$32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I$5" lockText="1" noThreeD="1"/>
</file>

<file path=xl/ctrlProps/ctrlProp3.xml><?xml version="1.0" encoding="utf-8"?>
<formControlPr xmlns="http://schemas.microsoft.com/office/spreadsheetml/2009/9/main" objectType="CheckBox" fmlaLink="$I$3" lockText="1" noThreeD="1"/>
</file>

<file path=xl/ctrlProps/ctrlProp30.xml><?xml version="1.0" encoding="utf-8"?>
<formControlPr xmlns="http://schemas.microsoft.com/office/spreadsheetml/2009/9/main" objectType="CheckBox" fmlaLink="$J$5" lockText="1" noThreeD="1"/>
</file>

<file path=xl/ctrlProps/ctrlProp31.xml><?xml version="1.0" encoding="utf-8"?>
<formControlPr xmlns="http://schemas.microsoft.com/office/spreadsheetml/2009/9/main" objectType="CheckBox" fmlaLink="$K$5" lockText="1" noThreeD="1"/>
</file>

<file path=xl/ctrlProps/ctrlProp32.xml><?xml version="1.0" encoding="utf-8"?>
<formControlPr xmlns="http://schemas.microsoft.com/office/spreadsheetml/2009/9/main" objectType="CheckBox" fmlaLink="$I$34" lockText="1" noThreeD="1"/>
</file>

<file path=xl/ctrlProps/ctrlProp33.xml><?xml version="1.0" encoding="utf-8"?>
<formControlPr xmlns="http://schemas.microsoft.com/office/spreadsheetml/2009/9/main" objectType="CheckBox" fmlaLink="$J$34" lockText="1" noThreeD="1"/>
</file>

<file path=xl/ctrlProps/ctrlProp34.xml><?xml version="1.0" encoding="utf-8"?>
<formControlPr xmlns="http://schemas.microsoft.com/office/spreadsheetml/2009/9/main" objectType="CheckBox" fmlaLink="$K$34" lockText="1" noThreeD="1"/>
</file>

<file path=xl/ctrlProps/ctrlProp35.xml><?xml version="1.0" encoding="utf-8"?>
<formControlPr xmlns="http://schemas.microsoft.com/office/spreadsheetml/2009/9/main" objectType="CheckBox" fmlaLink="$I$35" lockText="1" noThreeD="1"/>
</file>

<file path=xl/ctrlProps/ctrlProp36.xml><?xml version="1.0" encoding="utf-8"?>
<formControlPr xmlns="http://schemas.microsoft.com/office/spreadsheetml/2009/9/main" objectType="CheckBox" fmlaLink="$I$39" lockText="1" noThreeD="1"/>
</file>

<file path=xl/ctrlProps/ctrlProp37.xml><?xml version="1.0" encoding="utf-8"?>
<formControlPr xmlns="http://schemas.microsoft.com/office/spreadsheetml/2009/9/main" objectType="CheckBox" fmlaLink="$I$38" lockText="1" noThreeD="1"/>
</file>

<file path=xl/ctrlProps/ctrlProp38.xml><?xml version="1.0" encoding="utf-8"?>
<formControlPr xmlns="http://schemas.microsoft.com/office/spreadsheetml/2009/9/main" objectType="CheckBox" fmlaLink="$I$61" lockText="1" noThreeD="1"/>
</file>

<file path=xl/ctrlProps/ctrlProp39.xml><?xml version="1.0" encoding="utf-8"?>
<formControlPr xmlns="http://schemas.microsoft.com/office/spreadsheetml/2009/9/main" objectType="CheckBox" fmlaLink="$J$61" lockText="1" noThreeD="1"/>
</file>

<file path=xl/ctrlProps/ctrlProp4.xml><?xml version="1.0" encoding="utf-8"?>
<formControlPr xmlns="http://schemas.microsoft.com/office/spreadsheetml/2009/9/main" objectType="CheckBox" fmlaLink="$I$4" lockText="1" noThreeD="1"/>
</file>

<file path=xl/ctrlProps/ctrlProp40.xml><?xml version="1.0" encoding="utf-8"?>
<formControlPr xmlns="http://schemas.microsoft.com/office/spreadsheetml/2009/9/main" objectType="CheckBox" fmlaLink="$K$61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I$72" lockText="1" noThreeD="1"/>
</file>

<file path=xl/ctrlProps/ctrlProp43.xml><?xml version="1.0" encoding="utf-8"?>
<formControlPr xmlns="http://schemas.microsoft.com/office/spreadsheetml/2009/9/main" objectType="CheckBox" fmlaLink="$I$71" lockText="1" noThreeD="1"/>
</file>

<file path=xl/ctrlProps/ctrlProp44.xml><?xml version="1.0" encoding="utf-8"?>
<formControlPr xmlns="http://schemas.microsoft.com/office/spreadsheetml/2009/9/main" objectType="CheckBox" fmlaLink="$I$70" lockText="1" noThreeD="1"/>
</file>

<file path=xl/ctrlProps/ctrlProp45.xml><?xml version="1.0" encoding="utf-8"?>
<formControlPr xmlns="http://schemas.microsoft.com/office/spreadsheetml/2009/9/main" objectType="CheckBox" fmlaLink="$I$69" lockText="1" noThreeD="1"/>
</file>

<file path=xl/ctrlProps/ctrlProp46.xml><?xml version="1.0" encoding="utf-8"?>
<formControlPr xmlns="http://schemas.microsoft.com/office/spreadsheetml/2009/9/main" objectType="CheckBox" fmlaLink="$I$68" lockText="1" noThreeD="1"/>
</file>

<file path=xl/ctrlProps/ctrlProp47.xml><?xml version="1.0" encoding="utf-8"?>
<formControlPr xmlns="http://schemas.microsoft.com/office/spreadsheetml/2009/9/main" objectType="CheckBox" fmlaLink="$I$67" lockText="1" noThreeD="1"/>
</file>

<file path=xl/ctrlProps/ctrlProp48.xml><?xml version="1.0" encoding="utf-8"?>
<formControlPr xmlns="http://schemas.microsoft.com/office/spreadsheetml/2009/9/main" objectType="CheckBox" fmlaLink="$I$66" lockText="1" noThreeD="1"/>
</file>

<file path=xl/ctrlProps/ctrlProp49.xml><?xml version="1.0" encoding="utf-8"?>
<formControlPr xmlns="http://schemas.microsoft.com/office/spreadsheetml/2009/9/main" objectType="CheckBox" fmlaLink="$I$65" lockText="1" noThreeD="1"/>
</file>

<file path=xl/ctrlProps/ctrlProp5.xml><?xml version="1.0" encoding="utf-8"?>
<formControlPr xmlns="http://schemas.microsoft.com/office/spreadsheetml/2009/9/main" objectType="CheckBox" fmlaLink="$I$26" lockText="1" noThreeD="1"/>
</file>

<file path=xl/ctrlProps/ctrlProp50.xml><?xml version="1.0" encoding="utf-8"?>
<formControlPr xmlns="http://schemas.microsoft.com/office/spreadsheetml/2009/9/main" objectType="CheckBox" fmlaLink="$I$64" lockText="1" noThreeD="1"/>
</file>

<file path=xl/ctrlProps/ctrlProp51.xml><?xml version="1.0" encoding="utf-8"?>
<formControlPr xmlns="http://schemas.microsoft.com/office/spreadsheetml/2009/9/main" objectType="CheckBox" fmlaLink="$I$63" lockText="1" noThreeD="1"/>
</file>

<file path=xl/ctrlProps/ctrlProp52.xml><?xml version="1.0" encoding="utf-8"?>
<formControlPr xmlns="http://schemas.microsoft.com/office/spreadsheetml/2009/9/main" objectType="CheckBox" fmlaLink="$I$62" lockText="1" noThreeD="1"/>
</file>

<file path=xl/ctrlProps/ctrlProp53.xml><?xml version="1.0" encoding="utf-8"?>
<formControlPr xmlns="http://schemas.microsoft.com/office/spreadsheetml/2009/9/main" objectType="CheckBox" fmlaLink="$J$62" lockText="1" noThreeD="1"/>
</file>

<file path=xl/ctrlProps/ctrlProp54.xml><?xml version="1.0" encoding="utf-8"?>
<formControlPr xmlns="http://schemas.microsoft.com/office/spreadsheetml/2009/9/main" objectType="CheckBox" fmlaLink="$J$72" lockText="1" noThreeD="1"/>
</file>

<file path=xl/ctrlProps/ctrlProp55.xml><?xml version="1.0" encoding="utf-8"?>
<formControlPr xmlns="http://schemas.microsoft.com/office/spreadsheetml/2009/9/main" objectType="CheckBox" fmlaLink="$J$71" lockText="1" noThreeD="1"/>
</file>

<file path=xl/ctrlProps/ctrlProp56.xml><?xml version="1.0" encoding="utf-8"?>
<formControlPr xmlns="http://schemas.microsoft.com/office/spreadsheetml/2009/9/main" objectType="CheckBox" fmlaLink="$J$70" lockText="1" noThreeD="1"/>
</file>

<file path=xl/ctrlProps/ctrlProp57.xml><?xml version="1.0" encoding="utf-8"?>
<formControlPr xmlns="http://schemas.microsoft.com/office/spreadsheetml/2009/9/main" objectType="CheckBox" fmlaLink="$J$69" lockText="1" noThreeD="1"/>
</file>

<file path=xl/ctrlProps/ctrlProp58.xml><?xml version="1.0" encoding="utf-8"?>
<formControlPr xmlns="http://schemas.microsoft.com/office/spreadsheetml/2009/9/main" objectType="CheckBox" fmlaLink="$J$68" lockText="1" noThreeD="1"/>
</file>

<file path=xl/ctrlProps/ctrlProp59.xml><?xml version="1.0" encoding="utf-8"?>
<formControlPr xmlns="http://schemas.microsoft.com/office/spreadsheetml/2009/9/main" objectType="CheckBox" fmlaLink="$J$67" lockText="1" noThreeD="1"/>
</file>

<file path=xl/ctrlProps/ctrlProp6.xml><?xml version="1.0" encoding="utf-8"?>
<formControlPr xmlns="http://schemas.microsoft.com/office/spreadsheetml/2009/9/main" objectType="CheckBox" fmlaLink="$J$26" lockText="1" noThreeD="1"/>
</file>

<file path=xl/ctrlProps/ctrlProp60.xml><?xml version="1.0" encoding="utf-8"?>
<formControlPr xmlns="http://schemas.microsoft.com/office/spreadsheetml/2009/9/main" objectType="CheckBox" fmlaLink="$J$66" lockText="1" noThreeD="1"/>
</file>

<file path=xl/ctrlProps/ctrlProp61.xml><?xml version="1.0" encoding="utf-8"?>
<formControlPr xmlns="http://schemas.microsoft.com/office/spreadsheetml/2009/9/main" objectType="CheckBox" fmlaLink="$J$65" lockText="1" noThreeD="1"/>
</file>

<file path=xl/ctrlProps/ctrlProp62.xml><?xml version="1.0" encoding="utf-8"?>
<formControlPr xmlns="http://schemas.microsoft.com/office/spreadsheetml/2009/9/main" objectType="CheckBox" fmlaLink="$J$64" lockText="1" noThreeD="1"/>
</file>

<file path=xl/ctrlProps/ctrlProp63.xml><?xml version="1.0" encoding="utf-8"?>
<formControlPr xmlns="http://schemas.microsoft.com/office/spreadsheetml/2009/9/main" objectType="CheckBox" fmlaLink="$J$63" lockText="1" noThreeD="1"/>
</file>

<file path=xl/ctrlProps/ctrlProp64.xml><?xml version="1.0" encoding="utf-8"?>
<formControlPr xmlns="http://schemas.microsoft.com/office/spreadsheetml/2009/9/main" objectType="CheckBox" fmlaLink="$K$62" lockText="1" noThreeD="1"/>
</file>

<file path=xl/ctrlProps/ctrlProp65.xml><?xml version="1.0" encoding="utf-8"?>
<formControlPr xmlns="http://schemas.microsoft.com/office/spreadsheetml/2009/9/main" objectType="CheckBox" fmlaLink="$K$64" lockText="1" noThreeD="1"/>
</file>

<file path=xl/ctrlProps/ctrlProp66.xml><?xml version="1.0" encoding="utf-8"?>
<formControlPr xmlns="http://schemas.microsoft.com/office/spreadsheetml/2009/9/main" objectType="CheckBox" fmlaLink="$K$63" lockText="1" noThreeD="1"/>
</file>

<file path=xl/ctrlProps/ctrlProp67.xml><?xml version="1.0" encoding="utf-8"?>
<formControlPr xmlns="http://schemas.microsoft.com/office/spreadsheetml/2009/9/main" objectType="CheckBox" fmlaLink="$K$65" lockText="1" noThreeD="1"/>
</file>

<file path=xl/ctrlProps/ctrlProp68.xml><?xml version="1.0" encoding="utf-8"?>
<formControlPr xmlns="http://schemas.microsoft.com/office/spreadsheetml/2009/9/main" objectType="CheckBox" fmlaLink="$K$66" lockText="1" noThreeD="1"/>
</file>

<file path=xl/ctrlProps/ctrlProp69.xml><?xml version="1.0" encoding="utf-8"?>
<formControlPr xmlns="http://schemas.microsoft.com/office/spreadsheetml/2009/9/main" objectType="CheckBox" fmlaLink="$K$67" lockText="1" noThreeD="1"/>
</file>

<file path=xl/ctrlProps/ctrlProp7.xml><?xml version="1.0" encoding="utf-8"?>
<formControlPr xmlns="http://schemas.microsoft.com/office/spreadsheetml/2009/9/main" objectType="CheckBox" fmlaLink="$K$26" lockText="1" noThreeD="1"/>
</file>

<file path=xl/ctrlProps/ctrlProp70.xml><?xml version="1.0" encoding="utf-8"?>
<formControlPr xmlns="http://schemas.microsoft.com/office/spreadsheetml/2009/9/main" objectType="CheckBox" fmlaLink="$K$68" lockText="1" noThreeD="1"/>
</file>

<file path=xl/ctrlProps/ctrlProp71.xml><?xml version="1.0" encoding="utf-8"?>
<formControlPr xmlns="http://schemas.microsoft.com/office/spreadsheetml/2009/9/main" objectType="CheckBox" fmlaLink="$K$69" lockText="1" noThreeD="1"/>
</file>

<file path=xl/ctrlProps/ctrlProp72.xml><?xml version="1.0" encoding="utf-8"?>
<formControlPr xmlns="http://schemas.microsoft.com/office/spreadsheetml/2009/9/main" objectType="CheckBox" fmlaLink="$K$70" lockText="1" noThreeD="1"/>
</file>

<file path=xl/ctrlProps/ctrlProp73.xml><?xml version="1.0" encoding="utf-8"?>
<formControlPr xmlns="http://schemas.microsoft.com/office/spreadsheetml/2009/9/main" objectType="CheckBox" fmlaLink="$K$71" lockText="1" noThreeD="1"/>
</file>

<file path=xl/ctrlProps/ctrlProp74.xml><?xml version="1.0" encoding="utf-8"?>
<formControlPr xmlns="http://schemas.microsoft.com/office/spreadsheetml/2009/9/main" objectType="CheckBox" fmlaLink="$K$72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I$27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I$74" lockText="1" noThreeD="1"/>
</file>

<file path=xl/ctrlProps/ctrlProp87.xml><?xml version="1.0" encoding="utf-8"?>
<formControlPr xmlns="http://schemas.microsoft.com/office/spreadsheetml/2009/9/main" objectType="CheckBox" fmlaLink="$I$73" lockText="1" noThreeD="1"/>
</file>

<file path=xl/ctrlProps/ctrlProp88.xml><?xml version="1.0" encoding="utf-8"?>
<formControlPr xmlns="http://schemas.microsoft.com/office/spreadsheetml/2009/9/main" objectType="CheckBox" fmlaLink="$I$75" lockText="1" noThreeD="1"/>
</file>

<file path=xl/ctrlProps/ctrlProp89.xml><?xml version="1.0" encoding="utf-8"?>
<formControlPr xmlns="http://schemas.microsoft.com/office/spreadsheetml/2009/9/main" objectType="CheckBox" fmlaLink="$I$82" lockText="1" noThreeD="1"/>
</file>

<file path=xl/ctrlProps/ctrlProp9.xml><?xml version="1.0" encoding="utf-8"?>
<formControlPr xmlns="http://schemas.microsoft.com/office/spreadsheetml/2009/9/main" objectType="CheckBox" fmlaLink="$I$28" lockText="1" noThreeD="1"/>
</file>

<file path=xl/ctrlProps/ctrlProp90.xml><?xml version="1.0" encoding="utf-8"?>
<formControlPr xmlns="http://schemas.microsoft.com/office/spreadsheetml/2009/9/main" objectType="CheckBox" fmlaLink="$I$84" lockText="1" noThreeD="1"/>
</file>

<file path=xl/ctrlProps/ctrlProp91.xml><?xml version="1.0" encoding="utf-8"?>
<formControlPr xmlns="http://schemas.microsoft.com/office/spreadsheetml/2009/9/main" objectType="CheckBox" fmlaLink="$I$85" lockText="1" noThreeD="1"/>
</file>

<file path=xl/ctrlProps/ctrlProp92.xml><?xml version="1.0" encoding="utf-8"?>
<formControlPr xmlns="http://schemas.microsoft.com/office/spreadsheetml/2009/9/main" objectType="CheckBox" fmlaLink="$I$86" lockText="1" noThreeD="1"/>
</file>

<file path=xl/ctrlProps/ctrlProp93.xml><?xml version="1.0" encoding="utf-8"?>
<formControlPr xmlns="http://schemas.microsoft.com/office/spreadsheetml/2009/9/main" objectType="CheckBox" fmlaLink="$I$87" lockText="1" noThreeD="1"/>
</file>

<file path=xl/ctrlProps/ctrlProp94.xml><?xml version="1.0" encoding="utf-8"?>
<formControlPr xmlns="http://schemas.microsoft.com/office/spreadsheetml/2009/9/main" objectType="CheckBox" fmlaLink="$J$82" lockText="1" noThreeD="1"/>
</file>

<file path=xl/ctrlProps/ctrlProp95.xml><?xml version="1.0" encoding="utf-8"?>
<formControlPr xmlns="http://schemas.microsoft.com/office/spreadsheetml/2009/9/main" objectType="CheckBox" fmlaLink="$J$84" lockText="1" noThreeD="1"/>
</file>

<file path=xl/ctrlProps/ctrlProp96.xml><?xml version="1.0" encoding="utf-8"?>
<formControlPr xmlns="http://schemas.microsoft.com/office/spreadsheetml/2009/9/main" objectType="CheckBox" fmlaLink="$J$85" lockText="1" noThreeD="1"/>
</file>

<file path=xl/ctrlProps/ctrlProp97.xml><?xml version="1.0" encoding="utf-8"?>
<formControlPr xmlns="http://schemas.microsoft.com/office/spreadsheetml/2009/9/main" objectType="CheckBox" fmlaLink="$J$86" lockText="1" noThreeD="1"/>
</file>

<file path=xl/ctrlProps/ctrlProp98.xml><?xml version="1.0" encoding="utf-8"?>
<formControlPr xmlns="http://schemas.microsoft.com/office/spreadsheetml/2009/9/main" objectType="CheckBox" fmlaLink="$J$87" lockText="1" noThreeD="1"/>
</file>

<file path=xl/ctrlProps/ctrlProp99.xml><?xml version="1.0" encoding="utf-8"?>
<formControlPr xmlns="http://schemas.microsoft.com/office/spreadsheetml/2009/9/main" objectType="CheckBox" fmlaLink="$I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</xdr:row>
          <xdr:rowOff>83820</xdr:rowOff>
        </xdr:from>
        <xdr:to>
          <xdr:col>0</xdr:col>
          <xdr:colOff>922020</xdr:colOff>
          <xdr:row>2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0</xdr:row>
          <xdr:rowOff>449580</xdr:rowOff>
        </xdr:from>
        <xdr:to>
          <xdr:col>5</xdr:col>
          <xdr:colOff>922020</xdr:colOff>
          <xdr:row>2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</xdr:row>
          <xdr:rowOff>175260</xdr:rowOff>
        </xdr:from>
        <xdr:to>
          <xdr:col>5</xdr:col>
          <xdr:colOff>922020</xdr:colOff>
          <xdr:row>3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</xdr:row>
          <xdr:rowOff>167640</xdr:rowOff>
        </xdr:from>
        <xdr:to>
          <xdr:col>5</xdr:col>
          <xdr:colOff>922020</xdr:colOff>
          <xdr:row>4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24</xdr:row>
          <xdr:rowOff>152400</xdr:rowOff>
        </xdr:from>
        <xdr:to>
          <xdr:col>5</xdr:col>
          <xdr:colOff>861060</xdr:colOff>
          <xdr:row>26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1h15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1280160</xdr:colOff>
          <xdr:row>24</xdr:row>
          <xdr:rowOff>160020</xdr:rowOff>
        </xdr:from>
        <xdr:to>
          <xdr:col>6</xdr:col>
          <xdr:colOff>937260</xdr:colOff>
          <xdr:row>26</xdr:row>
          <xdr:rowOff>45720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1h15et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1287780</xdr:colOff>
          <xdr:row>24</xdr:row>
          <xdr:rowOff>152400</xdr:rowOff>
        </xdr:from>
        <xdr:to>
          <xdr:col>7</xdr:col>
          <xdr:colOff>769620</xdr:colOff>
          <xdr:row>26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25</xdr:row>
          <xdr:rowOff>152400</xdr:rowOff>
        </xdr:from>
        <xdr:to>
          <xdr:col>5</xdr:col>
          <xdr:colOff>861060</xdr:colOff>
          <xdr:row>27</xdr:row>
          <xdr:rowOff>53340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1h15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26</xdr:row>
          <xdr:rowOff>144780</xdr:rowOff>
        </xdr:from>
        <xdr:to>
          <xdr:col>5</xdr:col>
          <xdr:colOff>861060</xdr:colOff>
          <xdr:row>28</xdr:row>
          <xdr:rowOff>45720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1h15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27</xdr:row>
          <xdr:rowOff>129540</xdr:rowOff>
        </xdr:from>
        <xdr:to>
          <xdr:col>5</xdr:col>
          <xdr:colOff>861060</xdr:colOff>
          <xdr:row>29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1h15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28</xdr:row>
          <xdr:rowOff>144780</xdr:rowOff>
        </xdr:from>
        <xdr:to>
          <xdr:col>5</xdr:col>
          <xdr:colOff>861060</xdr:colOff>
          <xdr:row>30</xdr:row>
          <xdr:rowOff>45720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1h15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29</xdr:row>
          <xdr:rowOff>144780</xdr:rowOff>
        </xdr:from>
        <xdr:to>
          <xdr:col>5</xdr:col>
          <xdr:colOff>861060</xdr:colOff>
          <xdr:row>31</xdr:row>
          <xdr:rowOff>45720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1h15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30</xdr:row>
          <xdr:rowOff>152400</xdr:rowOff>
        </xdr:from>
        <xdr:to>
          <xdr:col>5</xdr:col>
          <xdr:colOff>861060</xdr:colOff>
          <xdr:row>32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1h15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1386840</xdr:colOff>
          <xdr:row>25</xdr:row>
          <xdr:rowOff>152400</xdr:rowOff>
        </xdr:from>
        <xdr:to>
          <xdr:col>6</xdr:col>
          <xdr:colOff>944880</xdr:colOff>
          <xdr:row>27</xdr:row>
          <xdr:rowOff>53340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1h15et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1386840</xdr:colOff>
          <xdr:row>26</xdr:row>
          <xdr:rowOff>152400</xdr:rowOff>
        </xdr:from>
        <xdr:to>
          <xdr:col>6</xdr:col>
          <xdr:colOff>944880</xdr:colOff>
          <xdr:row>28</xdr:row>
          <xdr:rowOff>53340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1h15et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1386840</xdr:colOff>
          <xdr:row>27</xdr:row>
          <xdr:rowOff>160020</xdr:rowOff>
        </xdr:from>
        <xdr:to>
          <xdr:col>6</xdr:col>
          <xdr:colOff>944880</xdr:colOff>
          <xdr:row>29</xdr:row>
          <xdr:rowOff>60960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1h15et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1386840</xdr:colOff>
          <xdr:row>28</xdr:row>
          <xdr:rowOff>152400</xdr:rowOff>
        </xdr:from>
        <xdr:to>
          <xdr:col>6</xdr:col>
          <xdr:colOff>944880</xdr:colOff>
          <xdr:row>30</xdr:row>
          <xdr:rowOff>53340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1h15et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1386840</xdr:colOff>
          <xdr:row>29</xdr:row>
          <xdr:rowOff>152400</xdr:rowOff>
        </xdr:from>
        <xdr:to>
          <xdr:col>6</xdr:col>
          <xdr:colOff>944880</xdr:colOff>
          <xdr:row>31</xdr:row>
          <xdr:rowOff>53340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1h15et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1386840</xdr:colOff>
          <xdr:row>30</xdr:row>
          <xdr:rowOff>144780</xdr:rowOff>
        </xdr:from>
        <xdr:to>
          <xdr:col>6</xdr:col>
          <xdr:colOff>944880</xdr:colOff>
          <xdr:row>32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1h15et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25</xdr:row>
          <xdr:rowOff>152400</xdr:rowOff>
        </xdr:from>
        <xdr:to>
          <xdr:col>7</xdr:col>
          <xdr:colOff>762000</xdr:colOff>
          <xdr:row>27</xdr:row>
          <xdr:rowOff>53340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26</xdr:row>
          <xdr:rowOff>152400</xdr:rowOff>
        </xdr:from>
        <xdr:to>
          <xdr:col>7</xdr:col>
          <xdr:colOff>762000</xdr:colOff>
          <xdr:row>28</xdr:row>
          <xdr:rowOff>53340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27</xdr:row>
          <xdr:rowOff>160020</xdr:rowOff>
        </xdr:from>
        <xdr:to>
          <xdr:col>7</xdr:col>
          <xdr:colOff>762000</xdr:colOff>
          <xdr:row>29</xdr:row>
          <xdr:rowOff>60960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28</xdr:row>
          <xdr:rowOff>160020</xdr:rowOff>
        </xdr:from>
        <xdr:to>
          <xdr:col>7</xdr:col>
          <xdr:colOff>762000</xdr:colOff>
          <xdr:row>30</xdr:row>
          <xdr:rowOff>60960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29</xdr:row>
          <xdr:rowOff>144780</xdr:rowOff>
        </xdr:from>
        <xdr:to>
          <xdr:col>7</xdr:col>
          <xdr:colOff>762000</xdr:colOff>
          <xdr:row>31</xdr:row>
          <xdr:rowOff>45720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30</xdr:row>
          <xdr:rowOff>144780</xdr:rowOff>
        </xdr:from>
        <xdr:to>
          <xdr:col>7</xdr:col>
          <xdr:colOff>762000</xdr:colOff>
          <xdr:row>32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1h45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449580</xdr:rowOff>
        </xdr:from>
        <xdr:to>
          <xdr:col>6</xdr:col>
          <xdr:colOff>975360</xdr:colOff>
          <xdr:row>2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1493520</xdr:colOff>
          <xdr:row>1</xdr:row>
          <xdr:rowOff>167640</xdr:rowOff>
        </xdr:from>
        <xdr:to>
          <xdr:col>6</xdr:col>
          <xdr:colOff>975360</xdr:colOff>
          <xdr:row>3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1493520</xdr:colOff>
          <xdr:row>2</xdr:row>
          <xdr:rowOff>160020</xdr:rowOff>
        </xdr:from>
        <xdr:to>
          <xdr:col>6</xdr:col>
          <xdr:colOff>967740</xdr:colOff>
          <xdr:row>4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</xdr:row>
          <xdr:rowOff>152400</xdr:rowOff>
        </xdr:from>
        <xdr:to>
          <xdr:col>5</xdr:col>
          <xdr:colOff>853440</xdr:colOff>
          <xdr:row>5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3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1485900</xdr:colOff>
          <xdr:row>3</xdr:row>
          <xdr:rowOff>144780</xdr:rowOff>
        </xdr:from>
        <xdr:to>
          <xdr:col>6</xdr:col>
          <xdr:colOff>944880</xdr:colOff>
          <xdr:row>5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3 et 6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1493520</xdr:colOff>
          <xdr:row>3</xdr:row>
          <xdr:rowOff>152400</xdr:rowOff>
        </xdr:from>
        <xdr:to>
          <xdr:col>7</xdr:col>
          <xdr:colOff>762000</xdr:colOff>
          <xdr:row>5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6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32</xdr:row>
          <xdr:rowOff>152400</xdr:rowOff>
        </xdr:from>
        <xdr:to>
          <xdr:col>5</xdr:col>
          <xdr:colOff>975360</xdr:colOff>
          <xdr:row>34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Moins de 60%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32</xdr:row>
          <xdr:rowOff>152400</xdr:rowOff>
        </xdr:from>
        <xdr:to>
          <xdr:col>6</xdr:col>
          <xdr:colOff>952500</xdr:colOff>
          <xdr:row>34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60% et 80%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144780</xdr:rowOff>
        </xdr:from>
        <xdr:to>
          <xdr:col>7</xdr:col>
          <xdr:colOff>762000</xdr:colOff>
          <xdr:row>34</xdr:row>
          <xdr:rowOff>30480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80%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34</xdr:row>
          <xdr:rowOff>53340</xdr:rowOff>
        </xdr:from>
        <xdr:to>
          <xdr:col>5</xdr:col>
          <xdr:colOff>929640</xdr:colOff>
          <xdr:row>34</xdr:row>
          <xdr:rowOff>259080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37</xdr:row>
          <xdr:rowOff>175260</xdr:rowOff>
        </xdr:from>
        <xdr:to>
          <xdr:col>5</xdr:col>
          <xdr:colOff>944880</xdr:colOff>
          <xdr:row>39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36</xdr:row>
          <xdr:rowOff>167640</xdr:rowOff>
        </xdr:from>
        <xdr:to>
          <xdr:col>5</xdr:col>
          <xdr:colOff>929640</xdr:colOff>
          <xdr:row>38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59</xdr:row>
          <xdr:rowOff>137160</xdr:rowOff>
        </xdr:from>
        <xdr:to>
          <xdr:col>5</xdr:col>
          <xdr:colOff>60960</xdr:colOff>
          <xdr:row>61</xdr:row>
          <xdr:rowOff>53340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59</xdr:row>
          <xdr:rowOff>167640</xdr:rowOff>
        </xdr:from>
        <xdr:to>
          <xdr:col>5</xdr:col>
          <xdr:colOff>944880</xdr:colOff>
          <xdr:row>61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59</xdr:row>
          <xdr:rowOff>167640</xdr:rowOff>
        </xdr:from>
        <xdr:to>
          <xdr:col>6</xdr:col>
          <xdr:colOff>922020</xdr:colOff>
          <xdr:row>61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59</xdr:row>
          <xdr:rowOff>167640</xdr:rowOff>
        </xdr:from>
        <xdr:to>
          <xdr:col>7</xdr:col>
          <xdr:colOff>929640</xdr:colOff>
          <xdr:row>61</xdr:row>
          <xdr:rowOff>30480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70</xdr:row>
          <xdr:rowOff>137160</xdr:rowOff>
        </xdr:from>
        <xdr:to>
          <xdr:col>5</xdr:col>
          <xdr:colOff>60960</xdr:colOff>
          <xdr:row>72</xdr:row>
          <xdr:rowOff>30480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69</xdr:row>
          <xdr:rowOff>137160</xdr:rowOff>
        </xdr:from>
        <xdr:to>
          <xdr:col>5</xdr:col>
          <xdr:colOff>60960</xdr:colOff>
          <xdr:row>71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68</xdr:row>
          <xdr:rowOff>137160</xdr:rowOff>
        </xdr:from>
        <xdr:to>
          <xdr:col>5</xdr:col>
          <xdr:colOff>60960</xdr:colOff>
          <xdr:row>70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67</xdr:row>
          <xdr:rowOff>137160</xdr:rowOff>
        </xdr:from>
        <xdr:to>
          <xdr:col>5</xdr:col>
          <xdr:colOff>60960</xdr:colOff>
          <xdr:row>69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66</xdr:row>
          <xdr:rowOff>137160</xdr:rowOff>
        </xdr:from>
        <xdr:to>
          <xdr:col>5</xdr:col>
          <xdr:colOff>60960</xdr:colOff>
          <xdr:row>68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65</xdr:row>
          <xdr:rowOff>137160</xdr:rowOff>
        </xdr:from>
        <xdr:to>
          <xdr:col>5</xdr:col>
          <xdr:colOff>60960</xdr:colOff>
          <xdr:row>67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64</xdr:row>
          <xdr:rowOff>137160</xdr:rowOff>
        </xdr:from>
        <xdr:to>
          <xdr:col>5</xdr:col>
          <xdr:colOff>60960</xdr:colOff>
          <xdr:row>66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63</xdr:row>
          <xdr:rowOff>137160</xdr:rowOff>
        </xdr:from>
        <xdr:to>
          <xdr:col>5</xdr:col>
          <xdr:colOff>60960</xdr:colOff>
          <xdr:row>65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62</xdr:row>
          <xdr:rowOff>137160</xdr:rowOff>
        </xdr:from>
        <xdr:to>
          <xdr:col>5</xdr:col>
          <xdr:colOff>60960</xdr:colOff>
          <xdr:row>64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61</xdr:row>
          <xdr:rowOff>137160</xdr:rowOff>
        </xdr:from>
        <xdr:to>
          <xdr:col>5</xdr:col>
          <xdr:colOff>60960</xdr:colOff>
          <xdr:row>63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60</xdr:row>
          <xdr:rowOff>144780</xdr:rowOff>
        </xdr:from>
        <xdr:to>
          <xdr:col>5</xdr:col>
          <xdr:colOff>60960</xdr:colOff>
          <xdr:row>62</xdr:row>
          <xdr:rowOff>53340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Régulièrement et structurée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60</xdr:row>
          <xdr:rowOff>167640</xdr:rowOff>
        </xdr:from>
        <xdr:to>
          <xdr:col>5</xdr:col>
          <xdr:colOff>944880</xdr:colOff>
          <xdr:row>62</xdr:row>
          <xdr:rowOff>22860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70</xdr:row>
          <xdr:rowOff>167640</xdr:rowOff>
        </xdr:from>
        <xdr:to>
          <xdr:col>5</xdr:col>
          <xdr:colOff>944880</xdr:colOff>
          <xdr:row>72</xdr:row>
          <xdr:rowOff>7620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69</xdr:row>
          <xdr:rowOff>167640</xdr:rowOff>
        </xdr:from>
        <xdr:to>
          <xdr:col>5</xdr:col>
          <xdr:colOff>944880</xdr:colOff>
          <xdr:row>71</xdr:row>
          <xdr:rowOff>15240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68</xdr:row>
          <xdr:rowOff>167640</xdr:rowOff>
        </xdr:from>
        <xdr:to>
          <xdr:col>5</xdr:col>
          <xdr:colOff>944880</xdr:colOff>
          <xdr:row>70</xdr:row>
          <xdr:rowOff>15240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67</xdr:row>
          <xdr:rowOff>167640</xdr:rowOff>
        </xdr:from>
        <xdr:to>
          <xdr:col>5</xdr:col>
          <xdr:colOff>944880</xdr:colOff>
          <xdr:row>69</xdr:row>
          <xdr:rowOff>15240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66</xdr:row>
          <xdr:rowOff>167640</xdr:rowOff>
        </xdr:from>
        <xdr:to>
          <xdr:col>5</xdr:col>
          <xdr:colOff>944880</xdr:colOff>
          <xdr:row>68</xdr:row>
          <xdr:rowOff>15240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65</xdr:row>
          <xdr:rowOff>167640</xdr:rowOff>
        </xdr:from>
        <xdr:to>
          <xdr:col>5</xdr:col>
          <xdr:colOff>944880</xdr:colOff>
          <xdr:row>67</xdr:row>
          <xdr:rowOff>15240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64</xdr:row>
          <xdr:rowOff>167640</xdr:rowOff>
        </xdr:from>
        <xdr:to>
          <xdr:col>5</xdr:col>
          <xdr:colOff>944880</xdr:colOff>
          <xdr:row>66</xdr:row>
          <xdr:rowOff>15240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63</xdr:row>
          <xdr:rowOff>167640</xdr:rowOff>
        </xdr:from>
        <xdr:to>
          <xdr:col>5</xdr:col>
          <xdr:colOff>944880</xdr:colOff>
          <xdr:row>65</xdr:row>
          <xdr:rowOff>15240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62</xdr:row>
          <xdr:rowOff>167640</xdr:rowOff>
        </xdr:from>
        <xdr:to>
          <xdr:col>5</xdr:col>
          <xdr:colOff>944880</xdr:colOff>
          <xdr:row>64</xdr:row>
          <xdr:rowOff>15240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61</xdr:row>
          <xdr:rowOff>167640</xdr:rowOff>
        </xdr:from>
        <xdr:to>
          <xdr:col>5</xdr:col>
          <xdr:colOff>944880</xdr:colOff>
          <xdr:row>63</xdr:row>
          <xdr:rowOff>15240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 temps en 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60</xdr:row>
          <xdr:rowOff>167640</xdr:rowOff>
        </xdr:from>
        <xdr:to>
          <xdr:col>6</xdr:col>
          <xdr:colOff>922020</xdr:colOff>
          <xdr:row>62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62</xdr:row>
          <xdr:rowOff>167640</xdr:rowOff>
        </xdr:from>
        <xdr:to>
          <xdr:col>6</xdr:col>
          <xdr:colOff>922020</xdr:colOff>
          <xdr:row>64</xdr:row>
          <xdr:rowOff>15240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61</xdr:row>
          <xdr:rowOff>167640</xdr:rowOff>
        </xdr:from>
        <xdr:to>
          <xdr:col>6</xdr:col>
          <xdr:colOff>922020</xdr:colOff>
          <xdr:row>63</xdr:row>
          <xdr:rowOff>15240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63</xdr:row>
          <xdr:rowOff>167640</xdr:rowOff>
        </xdr:from>
        <xdr:to>
          <xdr:col>6</xdr:col>
          <xdr:colOff>922020</xdr:colOff>
          <xdr:row>65</xdr:row>
          <xdr:rowOff>15240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64</xdr:row>
          <xdr:rowOff>167640</xdr:rowOff>
        </xdr:from>
        <xdr:to>
          <xdr:col>6</xdr:col>
          <xdr:colOff>922020</xdr:colOff>
          <xdr:row>66</xdr:row>
          <xdr:rowOff>15240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65</xdr:row>
          <xdr:rowOff>167640</xdr:rowOff>
        </xdr:from>
        <xdr:to>
          <xdr:col>6</xdr:col>
          <xdr:colOff>922020</xdr:colOff>
          <xdr:row>67</xdr:row>
          <xdr:rowOff>15240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66</xdr:row>
          <xdr:rowOff>167640</xdr:rowOff>
        </xdr:from>
        <xdr:to>
          <xdr:col>6</xdr:col>
          <xdr:colOff>922020</xdr:colOff>
          <xdr:row>68</xdr:row>
          <xdr:rowOff>15240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67</xdr:row>
          <xdr:rowOff>167640</xdr:rowOff>
        </xdr:from>
        <xdr:to>
          <xdr:col>6</xdr:col>
          <xdr:colOff>922020</xdr:colOff>
          <xdr:row>69</xdr:row>
          <xdr:rowOff>15240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68</xdr:row>
          <xdr:rowOff>167640</xdr:rowOff>
        </xdr:from>
        <xdr:to>
          <xdr:col>6</xdr:col>
          <xdr:colOff>922020</xdr:colOff>
          <xdr:row>70</xdr:row>
          <xdr:rowOff>15240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69</xdr:row>
          <xdr:rowOff>167640</xdr:rowOff>
        </xdr:from>
        <xdr:to>
          <xdr:col>6</xdr:col>
          <xdr:colOff>922020</xdr:colOff>
          <xdr:row>71</xdr:row>
          <xdr:rowOff>15240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70</xdr:row>
          <xdr:rowOff>167640</xdr:rowOff>
        </xdr:from>
        <xdr:to>
          <xdr:col>6</xdr:col>
          <xdr:colOff>922020</xdr:colOff>
          <xdr:row>72</xdr:row>
          <xdr:rowOff>7620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60</xdr:row>
          <xdr:rowOff>167640</xdr:rowOff>
        </xdr:from>
        <xdr:to>
          <xdr:col>7</xdr:col>
          <xdr:colOff>929640</xdr:colOff>
          <xdr:row>62</xdr:row>
          <xdr:rowOff>22860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61</xdr:row>
          <xdr:rowOff>167640</xdr:rowOff>
        </xdr:from>
        <xdr:to>
          <xdr:col>7</xdr:col>
          <xdr:colOff>929640</xdr:colOff>
          <xdr:row>63</xdr:row>
          <xdr:rowOff>15240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62</xdr:row>
          <xdr:rowOff>167640</xdr:rowOff>
        </xdr:from>
        <xdr:to>
          <xdr:col>7</xdr:col>
          <xdr:colOff>929640</xdr:colOff>
          <xdr:row>64</xdr:row>
          <xdr:rowOff>15240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63</xdr:row>
          <xdr:rowOff>167640</xdr:rowOff>
        </xdr:from>
        <xdr:to>
          <xdr:col>7</xdr:col>
          <xdr:colOff>929640</xdr:colOff>
          <xdr:row>65</xdr:row>
          <xdr:rowOff>15240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64</xdr:row>
          <xdr:rowOff>167640</xdr:rowOff>
        </xdr:from>
        <xdr:to>
          <xdr:col>7</xdr:col>
          <xdr:colOff>929640</xdr:colOff>
          <xdr:row>66</xdr:row>
          <xdr:rowOff>15240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65</xdr:row>
          <xdr:rowOff>167640</xdr:rowOff>
        </xdr:from>
        <xdr:to>
          <xdr:col>7</xdr:col>
          <xdr:colOff>929640</xdr:colOff>
          <xdr:row>67</xdr:row>
          <xdr:rowOff>15240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66</xdr:row>
          <xdr:rowOff>167640</xdr:rowOff>
        </xdr:from>
        <xdr:to>
          <xdr:col>7</xdr:col>
          <xdr:colOff>929640</xdr:colOff>
          <xdr:row>68</xdr:row>
          <xdr:rowOff>15240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67</xdr:row>
          <xdr:rowOff>167640</xdr:rowOff>
        </xdr:from>
        <xdr:to>
          <xdr:col>7</xdr:col>
          <xdr:colOff>929640</xdr:colOff>
          <xdr:row>69</xdr:row>
          <xdr:rowOff>15240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68</xdr:row>
          <xdr:rowOff>167640</xdr:rowOff>
        </xdr:from>
        <xdr:to>
          <xdr:col>7</xdr:col>
          <xdr:colOff>929640</xdr:colOff>
          <xdr:row>70</xdr:row>
          <xdr:rowOff>15240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69</xdr:row>
          <xdr:rowOff>167640</xdr:rowOff>
        </xdr:from>
        <xdr:to>
          <xdr:col>7</xdr:col>
          <xdr:colOff>929640</xdr:colOff>
          <xdr:row>71</xdr:row>
          <xdr:rowOff>15240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70</xdr:row>
          <xdr:rowOff>167640</xdr:rowOff>
        </xdr:from>
        <xdr:to>
          <xdr:col>7</xdr:col>
          <xdr:colOff>929640</xdr:colOff>
          <xdr:row>72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Jamais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72</xdr:row>
          <xdr:rowOff>167640</xdr:rowOff>
        </xdr:from>
        <xdr:to>
          <xdr:col>5</xdr:col>
          <xdr:colOff>929640</xdr:colOff>
          <xdr:row>74</xdr:row>
          <xdr:rowOff>15240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72</xdr:row>
          <xdr:rowOff>0</xdr:rowOff>
        </xdr:from>
        <xdr:to>
          <xdr:col>5</xdr:col>
          <xdr:colOff>929640</xdr:colOff>
          <xdr:row>73</xdr:row>
          <xdr:rowOff>30480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73</xdr:row>
          <xdr:rowOff>167640</xdr:rowOff>
        </xdr:from>
        <xdr:to>
          <xdr:col>5</xdr:col>
          <xdr:colOff>929640</xdr:colOff>
          <xdr:row>75</xdr:row>
          <xdr:rowOff>15240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80</xdr:row>
          <xdr:rowOff>175260</xdr:rowOff>
        </xdr:from>
        <xdr:to>
          <xdr:col>4</xdr:col>
          <xdr:colOff>929640</xdr:colOff>
          <xdr:row>82</xdr:row>
          <xdr:rowOff>22860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82</xdr:row>
          <xdr:rowOff>167640</xdr:rowOff>
        </xdr:from>
        <xdr:to>
          <xdr:col>4</xdr:col>
          <xdr:colOff>929640</xdr:colOff>
          <xdr:row>84</xdr:row>
          <xdr:rowOff>15240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83</xdr:row>
          <xdr:rowOff>175260</xdr:rowOff>
        </xdr:from>
        <xdr:to>
          <xdr:col>4</xdr:col>
          <xdr:colOff>929640</xdr:colOff>
          <xdr:row>85</xdr:row>
          <xdr:rowOff>22860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84</xdr:row>
          <xdr:rowOff>175260</xdr:rowOff>
        </xdr:from>
        <xdr:to>
          <xdr:col>4</xdr:col>
          <xdr:colOff>929640</xdr:colOff>
          <xdr:row>86</xdr:row>
          <xdr:rowOff>22860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85</xdr:row>
          <xdr:rowOff>160020</xdr:rowOff>
        </xdr:from>
        <xdr:to>
          <xdr:col>4</xdr:col>
          <xdr:colOff>929640</xdr:colOff>
          <xdr:row>87</xdr:row>
          <xdr:rowOff>7620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80</xdr:row>
          <xdr:rowOff>175260</xdr:rowOff>
        </xdr:from>
        <xdr:to>
          <xdr:col>6</xdr:col>
          <xdr:colOff>929640</xdr:colOff>
          <xdr:row>82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82</xdr:row>
          <xdr:rowOff>175260</xdr:rowOff>
        </xdr:from>
        <xdr:to>
          <xdr:col>6</xdr:col>
          <xdr:colOff>929640</xdr:colOff>
          <xdr:row>84</xdr:row>
          <xdr:rowOff>22860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83</xdr:row>
          <xdr:rowOff>175260</xdr:rowOff>
        </xdr:from>
        <xdr:to>
          <xdr:col>6</xdr:col>
          <xdr:colOff>929640</xdr:colOff>
          <xdr:row>85</xdr:row>
          <xdr:rowOff>22860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84</xdr:row>
          <xdr:rowOff>175260</xdr:rowOff>
        </xdr:from>
        <xdr:to>
          <xdr:col>6</xdr:col>
          <xdr:colOff>929640</xdr:colOff>
          <xdr:row>86</xdr:row>
          <xdr:rowOff>22860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85</xdr:row>
          <xdr:rowOff>160020</xdr:rowOff>
        </xdr:from>
        <xdr:to>
          <xdr:col>6</xdr:col>
          <xdr:colOff>929640</xdr:colOff>
          <xdr:row>87</xdr:row>
          <xdr:rowOff>7620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55</xdr:row>
          <xdr:rowOff>144780</xdr:rowOff>
        </xdr:from>
        <xdr:to>
          <xdr:col>5</xdr:col>
          <xdr:colOff>929640</xdr:colOff>
          <xdr:row>57</xdr:row>
          <xdr:rowOff>30480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54</xdr:row>
          <xdr:rowOff>144780</xdr:rowOff>
        </xdr:from>
        <xdr:to>
          <xdr:col>5</xdr:col>
          <xdr:colOff>937260</xdr:colOff>
          <xdr:row>56</xdr:row>
          <xdr:rowOff>30480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56</xdr:row>
          <xdr:rowOff>160020</xdr:rowOff>
        </xdr:from>
        <xdr:to>
          <xdr:col>5</xdr:col>
          <xdr:colOff>929640</xdr:colOff>
          <xdr:row>58</xdr:row>
          <xdr:rowOff>7620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54</xdr:row>
          <xdr:rowOff>152400</xdr:rowOff>
        </xdr:from>
        <xdr:to>
          <xdr:col>6</xdr:col>
          <xdr:colOff>929640</xdr:colOff>
          <xdr:row>56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55</xdr:row>
          <xdr:rowOff>144780</xdr:rowOff>
        </xdr:from>
        <xdr:to>
          <xdr:col>6</xdr:col>
          <xdr:colOff>929640</xdr:colOff>
          <xdr:row>57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160020</xdr:rowOff>
        </xdr:from>
        <xdr:to>
          <xdr:col>6</xdr:col>
          <xdr:colOff>929640</xdr:colOff>
          <xdr:row>58</xdr:row>
          <xdr:rowOff>7620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74</xdr:row>
          <xdr:rowOff>167640</xdr:rowOff>
        </xdr:from>
        <xdr:to>
          <xdr:col>5</xdr:col>
          <xdr:colOff>929640</xdr:colOff>
          <xdr:row>76</xdr:row>
          <xdr:rowOff>15240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77</xdr:row>
          <xdr:rowOff>182880</xdr:rowOff>
        </xdr:from>
        <xdr:to>
          <xdr:col>5</xdr:col>
          <xdr:colOff>929640</xdr:colOff>
          <xdr:row>79</xdr:row>
          <xdr:rowOff>15240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88</xdr:row>
          <xdr:rowOff>0</xdr:rowOff>
        </xdr:from>
        <xdr:to>
          <xdr:col>7</xdr:col>
          <xdr:colOff>929640</xdr:colOff>
          <xdr:row>89</xdr:row>
          <xdr:rowOff>22860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88</xdr:row>
          <xdr:rowOff>0</xdr:rowOff>
        </xdr:from>
        <xdr:to>
          <xdr:col>6</xdr:col>
          <xdr:colOff>929640</xdr:colOff>
          <xdr:row>89</xdr:row>
          <xdr:rowOff>22860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88</xdr:row>
          <xdr:rowOff>0</xdr:rowOff>
        </xdr:from>
        <xdr:to>
          <xdr:col>5</xdr:col>
          <xdr:colOff>929640</xdr:colOff>
          <xdr:row>89</xdr:row>
          <xdr:rowOff>22860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89</xdr:row>
          <xdr:rowOff>0</xdr:rowOff>
        </xdr:from>
        <xdr:to>
          <xdr:col>5</xdr:col>
          <xdr:colOff>929640</xdr:colOff>
          <xdr:row>90</xdr:row>
          <xdr:rowOff>30480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1/3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89</xdr:row>
          <xdr:rowOff>0</xdr:rowOff>
        </xdr:from>
        <xdr:to>
          <xdr:col>6</xdr:col>
          <xdr:colOff>929640</xdr:colOff>
          <xdr:row>90</xdr:row>
          <xdr:rowOff>30480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1/2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101</xdr:row>
          <xdr:rowOff>182880</xdr:rowOff>
        </xdr:from>
        <xdr:to>
          <xdr:col>4</xdr:col>
          <xdr:colOff>937260</xdr:colOff>
          <xdr:row>103</xdr:row>
          <xdr:rowOff>7620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101</xdr:row>
          <xdr:rowOff>182880</xdr:rowOff>
        </xdr:from>
        <xdr:to>
          <xdr:col>6</xdr:col>
          <xdr:colOff>929640</xdr:colOff>
          <xdr:row>103</xdr:row>
          <xdr:rowOff>7620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103</xdr:row>
          <xdr:rowOff>0</xdr:rowOff>
        </xdr:from>
        <xdr:to>
          <xdr:col>4</xdr:col>
          <xdr:colOff>922020</xdr:colOff>
          <xdr:row>104</xdr:row>
          <xdr:rowOff>30480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104</xdr:row>
          <xdr:rowOff>548640</xdr:rowOff>
        </xdr:from>
        <xdr:to>
          <xdr:col>6</xdr:col>
          <xdr:colOff>922020</xdr:colOff>
          <xdr:row>106</xdr:row>
          <xdr:rowOff>7620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105</xdr:row>
          <xdr:rowOff>160020</xdr:rowOff>
        </xdr:from>
        <xdr:to>
          <xdr:col>6</xdr:col>
          <xdr:colOff>922020</xdr:colOff>
          <xdr:row>107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134</xdr:row>
          <xdr:rowOff>0</xdr:rowOff>
        </xdr:from>
        <xdr:to>
          <xdr:col>5</xdr:col>
          <xdr:colOff>937260</xdr:colOff>
          <xdr:row>135</xdr:row>
          <xdr:rowOff>30480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135</xdr:row>
          <xdr:rowOff>38100</xdr:rowOff>
        </xdr:from>
        <xdr:to>
          <xdr:col>7</xdr:col>
          <xdr:colOff>929640</xdr:colOff>
          <xdr:row>136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fois par 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134</xdr:row>
          <xdr:rowOff>167640</xdr:rowOff>
        </xdr:from>
        <xdr:to>
          <xdr:col>6</xdr:col>
          <xdr:colOff>1143000</xdr:colOff>
          <xdr:row>136</xdr:row>
          <xdr:rowOff>7620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 chaque vacances scolaires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135</xdr:row>
          <xdr:rowOff>38100</xdr:rowOff>
        </xdr:from>
        <xdr:to>
          <xdr:col>5</xdr:col>
          <xdr:colOff>929640</xdr:colOff>
          <xdr:row>136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fois par mois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142</xdr:row>
          <xdr:rowOff>114300</xdr:rowOff>
        </xdr:from>
        <xdr:to>
          <xdr:col>3</xdr:col>
          <xdr:colOff>975360</xdr:colOff>
          <xdr:row>142</xdr:row>
          <xdr:rowOff>419100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142</xdr:row>
          <xdr:rowOff>121920</xdr:rowOff>
        </xdr:from>
        <xdr:to>
          <xdr:col>4</xdr:col>
          <xdr:colOff>937260</xdr:colOff>
          <xdr:row>142</xdr:row>
          <xdr:rowOff>426720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142</xdr:row>
          <xdr:rowOff>137160</xdr:rowOff>
        </xdr:from>
        <xdr:to>
          <xdr:col>5</xdr:col>
          <xdr:colOff>929640</xdr:colOff>
          <xdr:row>142</xdr:row>
          <xdr:rowOff>441960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142</xdr:row>
          <xdr:rowOff>121920</xdr:rowOff>
        </xdr:from>
        <xdr:to>
          <xdr:col>6</xdr:col>
          <xdr:colOff>937260</xdr:colOff>
          <xdr:row>142</xdr:row>
          <xdr:rowOff>426720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142</xdr:row>
          <xdr:rowOff>137160</xdr:rowOff>
        </xdr:from>
        <xdr:to>
          <xdr:col>7</xdr:col>
          <xdr:colOff>929640</xdr:colOff>
          <xdr:row>142</xdr:row>
          <xdr:rowOff>441960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142</xdr:row>
          <xdr:rowOff>502920</xdr:rowOff>
        </xdr:from>
        <xdr:to>
          <xdr:col>3</xdr:col>
          <xdr:colOff>922020</xdr:colOff>
          <xdr:row>144</xdr:row>
          <xdr:rowOff>22860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2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142</xdr:row>
          <xdr:rowOff>495300</xdr:rowOff>
        </xdr:from>
        <xdr:to>
          <xdr:col>4</xdr:col>
          <xdr:colOff>922020</xdr:colOff>
          <xdr:row>144</xdr:row>
          <xdr:rowOff>7620</xdr:rowOff>
        </xdr:to>
        <xdr:sp macro="" textlink="">
          <xdr:nvSpPr>
            <xdr:cNvPr id="1202" name="Check Box 178" descr="MEF2&#10;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2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142</xdr:row>
          <xdr:rowOff>495300</xdr:rowOff>
        </xdr:from>
        <xdr:to>
          <xdr:col>5</xdr:col>
          <xdr:colOff>929640</xdr:colOff>
          <xdr:row>144</xdr:row>
          <xdr:rowOff>7620</xdr:rowOff>
        </xdr:to>
        <xdr:sp macro="" textlink="">
          <xdr:nvSpPr>
            <xdr:cNvPr id="1203" name="Check Box 179" descr="MEF2&#10;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2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142</xdr:row>
          <xdr:rowOff>495300</xdr:rowOff>
        </xdr:from>
        <xdr:to>
          <xdr:col>6</xdr:col>
          <xdr:colOff>937260</xdr:colOff>
          <xdr:row>144</xdr:row>
          <xdr:rowOff>22860</xdr:rowOff>
        </xdr:to>
        <xdr:sp macro="" textlink="">
          <xdr:nvSpPr>
            <xdr:cNvPr id="1204" name="Check Box 180" descr="MEF2&#10;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2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142</xdr:row>
          <xdr:rowOff>495300</xdr:rowOff>
        </xdr:from>
        <xdr:to>
          <xdr:col>7</xdr:col>
          <xdr:colOff>929640</xdr:colOff>
          <xdr:row>144</xdr:row>
          <xdr:rowOff>15240</xdr:rowOff>
        </xdr:to>
        <xdr:sp macro="" textlink="">
          <xdr:nvSpPr>
            <xdr:cNvPr id="1205" name="Check Box 181" descr="MEF2&#10;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2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143</xdr:row>
          <xdr:rowOff>167640</xdr:rowOff>
        </xdr:from>
        <xdr:to>
          <xdr:col>6</xdr:col>
          <xdr:colOff>929640</xdr:colOff>
          <xdr:row>145</xdr:row>
          <xdr:rowOff>15240</xdr:rowOff>
        </xdr:to>
        <xdr:sp macro="" textlink="">
          <xdr:nvSpPr>
            <xdr:cNvPr id="1206" name="Check Box 182" descr="MEF2&#10;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2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143</xdr:row>
          <xdr:rowOff>167640</xdr:rowOff>
        </xdr:from>
        <xdr:to>
          <xdr:col>7</xdr:col>
          <xdr:colOff>929640</xdr:colOff>
          <xdr:row>145</xdr:row>
          <xdr:rowOff>15240</xdr:rowOff>
        </xdr:to>
        <xdr:sp macro="" textlink="">
          <xdr:nvSpPr>
            <xdr:cNvPr id="1207" name="Check Box 183" descr="MEF2&#10;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2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144</xdr:row>
          <xdr:rowOff>175260</xdr:rowOff>
        </xdr:from>
        <xdr:to>
          <xdr:col>6</xdr:col>
          <xdr:colOff>929640</xdr:colOff>
          <xdr:row>146</xdr:row>
          <xdr:rowOff>22860</xdr:rowOff>
        </xdr:to>
        <xdr:sp macro="" textlink="">
          <xdr:nvSpPr>
            <xdr:cNvPr id="1208" name="Check Box 184" descr="MEF2&#10;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2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Initiateur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144</xdr:row>
          <xdr:rowOff>175260</xdr:rowOff>
        </xdr:from>
        <xdr:to>
          <xdr:col>7</xdr:col>
          <xdr:colOff>929640</xdr:colOff>
          <xdr:row>146</xdr:row>
          <xdr:rowOff>22860</xdr:rowOff>
        </xdr:to>
        <xdr:sp macro="" textlink="">
          <xdr:nvSpPr>
            <xdr:cNvPr id="1209" name="Check Box 185" descr="MEF2&#10;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2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Initiateur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143</xdr:row>
          <xdr:rowOff>160020</xdr:rowOff>
        </xdr:from>
        <xdr:to>
          <xdr:col>3</xdr:col>
          <xdr:colOff>937260</xdr:colOff>
          <xdr:row>145</xdr:row>
          <xdr:rowOff>7620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2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143</xdr:row>
          <xdr:rowOff>160020</xdr:rowOff>
        </xdr:from>
        <xdr:to>
          <xdr:col>4</xdr:col>
          <xdr:colOff>914400</xdr:colOff>
          <xdr:row>145</xdr:row>
          <xdr:rowOff>7620</xdr:rowOff>
        </xdr:to>
        <xdr:sp macro="" textlink="">
          <xdr:nvSpPr>
            <xdr:cNvPr id="1217" name="Check Box 193" descr="MEF2&#10;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2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143</xdr:row>
          <xdr:rowOff>167640</xdr:rowOff>
        </xdr:from>
        <xdr:to>
          <xdr:col>5</xdr:col>
          <xdr:colOff>922020</xdr:colOff>
          <xdr:row>145</xdr:row>
          <xdr:rowOff>15240</xdr:rowOff>
        </xdr:to>
        <xdr:sp macro="" textlink="">
          <xdr:nvSpPr>
            <xdr:cNvPr id="1218" name="Check Box 194" descr="MEF2&#10;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2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MEF1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144</xdr:row>
          <xdr:rowOff>160020</xdr:rowOff>
        </xdr:from>
        <xdr:to>
          <xdr:col>3</xdr:col>
          <xdr:colOff>937260</xdr:colOff>
          <xdr:row>146</xdr:row>
          <xdr:rowOff>7620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2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Initiateur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144</xdr:row>
          <xdr:rowOff>160020</xdr:rowOff>
        </xdr:from>
        <xdr:to>
          <xdr:col>4</xdr:col>
          <xdr:colOff>914400</xdr:colOff>
          <xdr:row>146</xdr:row>
          <xdr:rowOff>7620</xdr:rowOff>
        </xdr:to>
        <xdr:sp macro="" textlink="">
          <xdr:nvSpPr>
            <xdr:cNvPr id="1220" name="Check Box 196" descr="MEF2&#10;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2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Initiateur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144</xdr:row>
          <xdr:rowOff>167640</xdr:rowOff>
        </xdr:from>
        <xdr:to>
          <xdr:col>5</xdr:col>
          <xdr:colOff>922020</xdr:colOff>
          <xdr:row>146</xdr:row>
          <xdr:rowOff>15240</xdr:rowOff>
        </xdr:to>
        <xdr:sp macro="" textlink="">
          <xdr:nvSpPr>
            <xdr:cNvPr id="1221" name="Check Box 197" descr="MEF2&#10;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2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Initiateur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147</xdr:row>
          <xdr:rowOff>0</xdr:rowOff>
        </xdr:from>
        <xdr:to>
          <xdr:col>3</xdr:col>
          <xdr:colOff>937260</xdr:colOff>
          <xdr:row>148</xdr:row>
          <xdr:rowOff>30480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147</xdr:row>
          <xdr:rowOff>160020</xdr:rowOff>
        </xdr:from>
        <xdr:to>
          <xdr:col>3</xdr:col>
          <xdr:colOff>937260</xdr:colOff>
          <xdr:row>149</xdr:row>
          <xdr:rowOff>7620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2ans et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148</xdr:row>
          <xdr:rowOff>167640</xdr:rowOff>
        </xdr:from>
        <xdr:to>
          <xdr:col>3</xdr:col>
          <xdr:colOff>937260</xdr:colOff>
          <xdr:row>150</xdr:row>
          <xdr:rowOff>15240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2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150</xdr:row>
          <xdr:rowOff>15240</xdr:rowOff>
        </xdr:from>
        <xdr:to>
          <xdr:col>3</xdr:col>
          <xdr:colOff>952500</xdr:colOff>
          <xdr:row>150</xdr:row>
          <xdr:rowOff>327660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2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150</xdr:row>
          <xdr:rowOff>22860</xdr:rowOff>
        </xdr:from>
        <xdr:to>
          <xdr:col>4</xdr:col>
          <xdr:colOff>952500</xdr:colOff>
          <xdr:row>150</xdr:row>
          <xdr:rowOff>320040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2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150</xdr:row>
          <xdr:rowOff>22860</xdr:rowOff>
        </xdr:from>
        <xdr:to>
          <xdr:col>5</xdr:col>
          <xdr:colOff>952500</xdr:colOff>
          <xdr:row>150</xdr:row>
          <xdr:rowOff>320040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2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150</xdr:row>
          <xdr:rowOff>22860</xdr:rowOff>
        </xdr:from>
        <xdr:to>
          <xdr:col>6</xdr:col>
          <xdr:colOff>960120</xdr:colOff>
          <xdr:row>150</xdr:row>
          <xdr:rowOff>320040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2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150</xdr:row>
          <xdr:rowOff>22860</xdr:rowOff>
        </xdr:from>
        <xdr:to>
          <xdr:col>7</xdr:col>
          <xdr:colOff>975360</xdr:colOff>
          <xdr:row>150</xdr:row>
          <xdr:rowOff>320040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2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147</xdr:row>
          <xdr:rowOff>0</xdr:rowOff>
        </xdr:from>
        <xdr:to>
          <xdr:col>4</xdr:col>
          <xdr:colOff>944880</xdr:colOff>
          <xdr:row>148</xdr:row>
          <xdr:rowOff>30480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2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147</xdr:row>
          <xdr:rowOff>160020</xdr:rowOff>
        </xdr:from>
        <xdr:to>
          <xdr:col>4</xdr:col>
          <xdr:colOff>944880</xdr:colOff>
          <xdr:row>149</xdr:row>
          <xdr:rowOff>7620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2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2ans et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148</xdr:row>
          <xdr:rowOff>167640</xdr:rowOff>
        </xdr:from>
        <xdr:to>
          <xdr:col>4</xdr:col>
          <xdr:colOff>944880</xdr:colOff>
          <xdr:row>150</xdr:row>
          <xdr:rowOff>15240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2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147</xdr:row>
          <xdr:rowOff>0</xdr:rowOff>
        </xdr:from>
        <xdr:to>
          <xdr:col>5</xdr:col>
          <xdr:colOff>937260</xdr:colOff>
          <xdr:row>148</xdr:row>
          <xdr:rowOff>30480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2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147</xdr:row>
          <xdr:rowOff>152400</xdr:rowOff>
        </xdr:from>
        <xdr:to>
          <xdr:col>5</xdr:col>
          <xdr:colOff>937260</xdr:colOff>
          <xdr:row>149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2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2ans et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148</xdr:row>
          <xdr:rowOff>160020</xdr:rowOff>
        </xdr:from>
        <xdr:to>
          <xdr:col>5</xdr:col>
          <xdr:colOff>937260</xdr:colOff>
          <xdr:row>150</xdr:row>
          <xdr:rowOff>7620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2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147</xdr:row>
          <xdr:rowOff>0</xdr:rowOff>
        </xdr:from>
        <xdr:to>
          <xdr:col>6</xdr:col>
          <xdr:colOff>952500</xdr:colOff>
          <xdr:row>148</xdr:row>
          <xdr:rowOff>30480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2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147</xdr:row>
          <xdr:rowOff>160020</xdr:rowOff>
        </xdr:from>
        <xdr:to>
          <xdr:col>6</xdr:col>
          <xdr:colOff>952500</xdr:colOff>
          <xdr:row>149</xdr:row>
          <xdr:rowOff>7620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2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2ans et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148</xdr:row>
          <xdr:rowOff>167640</xdr:rowOff>
        </xdr:from>
        <xdr:to>
          <xdr:col>6</xdr:col>
          <xdr:colOff>952500</xdr:colOff>
          <xdr:row>150</xdr:row>
          <xdr:rowOff>15240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2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147</xdr:row>
          <xdr:rowOff>0</xdr:rowOff>
        </xdr:from>
        <xdr:to>
          <xdr:col>7</xdr:col>
          <xdr:colOff>944880</xdr:colOff>
          <xdr:row>148</xdr:row>
          <xdr:rowOff>30480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2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147</xdr:row>
          <xdr:rowOff>152400</xdr:rowOff>
        </xdr:from>
        <xdr:to>
          <xdr:col>7</xdr:col>
          <xdr:colOff>944880</xdr:colOff>
          <xdr:row>149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2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2ans et 5ans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148</xdr:row>
          <xdr:rowOff>160020</xdr:rowOff>
        </xdr:from>
        <xdr:to>
          <xdr:col>7</xdr:col>
          <xdr:colOff>944880</xdr:colOff>
          <xdr:row>150</xdr:row>
          <xdr:rowOff>7620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2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Moins de 2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17</xdr:row>
          <xdr:rowOff>152400</xdr:rowOff>
        </xdr:from>
        <xdr:to>
          <xdr:col>5</xdr:col>
          <xdr:colOff>861060</xdr:colOff>
          <xdr:row>19</xdr:row>
          <xdr:rowOff>38100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2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Avant 18h00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152400</xdr:rowOff>
        </xdr:from>
        <xdr:to>
          <xdr:col>6</xdr:col>
          <xdr:colOff>1264920</xdr:colOff>
          <xdr:row>19</xdr:row>
          <xdr:rowOff>38100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2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18h00 et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152400</xdr:rowOff>
        </xdr:from>
        <xdr:to>
          <xdr:col>7</xdr:col>
          <xdr:colOff>762000</xdr:colOff>
          <xdr:row>19</xdr:row>
          <xdr:rowOff>38100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2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Après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152400</xdr:rowOff>
        </xdr:from>
        <xdr:to>
          <xdr:col>5</xdr:col>
          <xdr:colOff>861060</xdr:colOff>
          <xdr:row>20</xdr:row>
          <xdr:rowOff>53340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2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Avant 18h00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144780</xdr:rowOff>
        </xdr:from>
        <xdr:to>
          <xdr:col>5</xdr:col>
          <xdr:colOff>861060</xdr:colOff>
          <xdr:row>21</xdr:row>
          <xdr:rowOff>45720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2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Avant 18h00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20</xdr:row>
          <xdr:rowOff>129540</xdr:rowOff>
        </xdr:from>
        <xdr:to>
          <xdr:col>5</xdr:col>
          <xdr:colOff>861060</xdr:colOff>
          <xdr:row>22</xdr:row>
          <xdr:rowOff>30480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2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Avant 18h00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21</xdr:row>
          <xdr:rowOff>144780</xdr:rowOff>
        </xdr:from>
        <xdr:to>
          <xdr:col>5</xdr:col>
          <xdr:colOff>861060</xdr:colOff>
          <xdr:row>23</xdr:row>
          <xdr:rowOff>45720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2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Avant 18h00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22</xdr:row>
          <xdr:rowOff>144780</xdr:rowOff>
        </xdr:from>
        <xdr:to>
          <xdr:col>5</xdr:col>
          <xdr:colOff>861060</xdr:colOff>
          <xdr:row>24</xdr:row>
          <xdr:rowOff>45720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2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Avant 13h00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23</xdr:row>
          <xdr:rowOff>152400</xdr:rowOff>
        </xdr:from>
        <xdr:to>
          <xdr:col>5</xdr:col>
          <xdr:colOff>861060</xdr:colOff>
          <xdr:row>25</xdr:row>
          <xdr:rowOff>38100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2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Avant 13h00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152400</xdr:rowOff>
        </xdr:from>
        <xdr:to>
          <xdr:col>6</xdr:col>
          <xdr:colOff>1203960</xdr:colOff>
          <xdr:row>20</xdr:row>
          <xdr:rowOff>53340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2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18h00 et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152400</xdr:rowOff>
        </xdr:from>
        <xdr:to>
          <xdr:col>6</xdr:col>
          <xdr:colOff>1181100</xdr:colOff>
          <xdr:row>21</xdr:row>
          <xdr:rowOff>53340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2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18h00 et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160020</xdr:rowOff>
        </xdr:from>
        <xdr:to>
          <xdr:col>6</xdr:col>
          <xdr:colOff>1211580</xdr:colOff>
          <xdr:row>22</xdr:row>
          <xdr:rowOff>60960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2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18h00 et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152400</xdr:rowOff>
        </xdr:from>
        <xdr:to>
          <xdr:col>6</xdr:col>
          <xdr:colOff>1188720</xdr:colOff>
          <xdr:row>23</xdr:row>
          <xdr:rowOff>53340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2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18h00 et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152400</xdr:rowOff>
        </xdr:from>
        <xdr:to>
          <xdr:col>6</xdr:col>
          <xdr:colOff>1234440</xdr:colOff>
          <xdr:row>24</xdr:row>
          <xdr:rowOff>53340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2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13h00 et 17h00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144780</xdr:rowOff>
        </xdr:from>
        <xdr:to>
          <xdr:col>6</xdr:col>
          <xdr:colOff>1234440</xdr:colOff>
          <xdr:row>25</xdr:row>
          <xdr:rowOff>30480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2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13h00 et 17h00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18</xdr:row>
          <xdr:rowOff>152400</xdr:rowOff>
        </xdr:from>
        <xdr:to>
          <xdr:col>7</xdr:col>
          <xdr:colOff>762000</xdr:colOff>
          <xdr:row>20</xdr:row>
          <xdr:rowOff>53340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2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Après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19</xdr:row>
          <xdr:rowOff>152400</xdr:rowOff>
        </xdr:from>
        <xdr:to>
          <xdr:col>7</xdr:col>
          <xdr:colOff>762000</xdr:colOff>
          <xdr:row>21</xdr:row>
          <xdr:rowOff>53340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2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Après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20</xdr:row>
          <xdr:rowOff>160020</xdr:rowOff>
        </xdr:from>
        <xdr:to>
          <xdr:col>7</xdr:col>
          <xdr:colOff>762000</xdr:colOff>
          <xdr:row>22</xdr:row>
          <xdr:rowOff>60960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2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Après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21</xdr:row>
          <xdr:rowOff>160020</xdr:rowOff>
        </xdr:from>
        <xdr:to>
          <xdr:col>7</xdr:col>
          <xdr:colOff>762000</xdr:colOff>
          <xdr:row>23</xdr:row>
          <xdr:rowOff>60960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2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Après 19h00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22</xdr:row>
          <xdr:rowOff>144780</xdr:rowOff>
        </xdr:from>
        <xdr:to>
          <xdr:col>7</xdr:col>
          <xdr:colOff>762000</xdr:colOff>
          <xdr:row>24</xdr:row>
          <xdr:rowOff>45720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2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Après 17h00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1386840</xdr:colOff>
          <xdr:row>23</xdr:row>
          <xdr:rowOff>144780</xdr:rowOff>
        </xdr:from>
        <xdr:to>
          <xdr:col>7</xdr:col>
          <xdr:colOff>762000</xdr:colOff>
          <xdr:row>25</xdr:row>
          <xdr:rowOff>30480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2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Après 17h00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6</xdr:row>
          <xdr:rowOff>129540</xdr:rowOff>
        </xdr:from>
        <xdr:to>
          <xdr:col>5</xdr:col>
          <xdr:colOff>1242060</xdr:colOff>
          <xdr:row>8</xdr:row>
          <xdr:rowOff>45720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2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1,40m et 1,80m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6</xdr:row>
          <xdr:rowOff>152400</xdr:rowOff>
        </xdr:from>
        <xdr:to>
          <xdr:col>6</xdr:col>
          <xdr:colOff>792480</xdr:colOff>
          <xdr:row>8</xdr:row>
          <xdr:rowOff>22860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2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1,80m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15</xdr:row>
          <xdr:rowOff>152400</xdr:rowOff>
        </xdr:from>
        <xdr:to>
          <xdr:col>6</xdr:col>
          <xdr:colOff>22860</xdr:colOff>
          <xdr:row>17</xdr:row>
          <xdr:rowOff>22860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2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180 m² et 300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15</xdr:row>
          <xdr:rowOff>152400</xdr:rowOff>
        </xdr:from>
        <xdr:to>
          <xdr:col>6</xdr:col>
          <xdr:colOff>784860</xdr:colOff>
          <xdr:row>17</xdr:row>
          <xdr:rowOff>38100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2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300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10</xdr:row>
          <xdr:rowOff>152400</xdr:rowOff>
        </xdr:from>
        <xdr:to>
          <xdr:col>5</xdr:col>
          <xdr:colOff>1249680</xdr:colOff>
          <xdr:row>12</xdr:row>
          <xdr:rowOff>7620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2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1,40m et 1,80m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</xdr:row>
          <xdr:rowOff>152400</xdr:rowOff>
        </xdr:from>
        <xdr:to>
          <xdr:col>6</xdr:col>
          <xdr:colOff>769620</xdr:colOff>
          <xdr:row>12</xdr:row>
          <xdr:rowOff>22860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2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1,80m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7</xdr:row>
          <xdr:rowOff>152400</xdr:rowOff>
        </xdr:from>
        <xdr:to>
          <xdr:col>6</xdr:col>
          <xdr:colOff>15240</xdr:colOff>
          <xdr:row>9</xdr:row>
          <xdr:rowOff>30480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2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180 m² et 250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7</xdr:row>
          <xdr:rowOff>152400</xdr:rowOff>
        </xdr:from>
        <xdr:to>
          <xdr:col>6</xdr:col>
          <xdr:colOff>777240</xdr:colOff>
          <xdr:row>9</xdr:row>
          <xdr:rowOff>30480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2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250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44</xdr:row>
          <xdr:rowOff>152400</xdr:rowOff>
        </xdr:from>
        <xdr:to>
          <xdr:col>5</xdr:col>
          <xdr:colOff>822960</xdr:colOff>
          <xdr:row>46</xdr:row>
          <xdr:rowOff>38100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2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Toussaint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45</xdr:row>
          <xdr:rowOff>144780</xdr:rowOff>
        </xdr:from>
        <xdr:to>
          <xdr:col>5</xdr:col>
          <xdr:colOff>830580</xdr:colOff>
          <xdr:row>47</xdr:row>
          <xdr:rowOff>45720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2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Noël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46</xdr:row>
          <xdr:rowOff>144780</xdr:rowOff>
        </xdr:from>
        <xdr:to>
          <xdr:col>5</xdr:col>
          <xdr:colOff>830580</xdr:colOff>
          <xdr:row>48</xdr:row>
          <xdr:rowOff>45720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2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47</xdr:row>
          <xdr:rowOff>152400</xdr:rowOff>
        </xdr:from>
        <xdr:to>
          <xdr:col>5</xdr:col>
          <xdr:colOff>830580</xdr:colOff>
          <xdr:row>49</xdr:row>
          <xdr:rowOff>53340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2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48</xdr:row>
          <xdr:rowOff>144780</xdr:rowOff>
        </xdr:from>
        <xdr:to>
          <xdr:col>5</xdr:col>
          <xdr:colOff>830580</xdr:colOff>
          <xdr:row>50</xdr:row>
          <xdr:rowOff>30480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2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Été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49</xdr:row>
          <xdr:rowOff>167640</xdr:rowOff>
        </xdr:from>
        <xdr:to>
          <xdr:col>5</xdr:col>
          <xdr:colOff>929640</xdr:colOff>
          <xdr:row>51</xdr:row>
          <xdr:rowOff>7620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2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50</xdr:row>
          <xdr:rowOff>160020</xdr:rowOff>
        </xdr:from>
        <xdr:to>
          <xdr:col>5</xdr:col>
          <xdr:colOff>853440</xdr:colOff>
          <xdr:row>52</xdr:row>
          <xdr:rowOff>45720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2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 ou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152400</xdr:rowOff>
        </xdr:from>
        <xdr:to>
          <xdr:col>6</xdr:col>
          <xdr:colOff>944880</xdr:colOff>
          <xdr:row>52</xdr:row>
          <xdr:rowOff>38100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2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ou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1394460</xdr:colOff>
          <xdr:row>50</xdr:row>
          <xdr:rowOff>167640</xdr:rowOff>
        </xdr:from>
        <xdr:to>
          <xdr:col>7</xdr:col>
          <xdr:colOff>762000</xdr:colOff>
          <xdr:row>52</xdr:row>
          <xdr:rowOff>53340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2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51</xdr:row>
          <xdr:rowOff>152400</xdr:rowOff>
        </xdr:from>
        <xdr:to>
          <xdr:col>5</xdr:col>
          <xdr:colOff>853440</xdr:colOff>
          <xdr:row>53</xdr:row>
          <xdr:rowOff>30480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2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 ou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160020</xdr:rowOff>
        </xdr:from>
        <xdr:to>
          <xdr:col>6</xdr:col>
          <xdr:colOff>944880</xdr:colOff>
          <xdr:row>53</xdr:row>
          <xdr:rowOff>38100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2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ou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51</xdr:row>
          <xdr:rowOff>152400</xdr:rowOff>
        </xdr:from>
        <xdr:to>
          <xdr:col>7</xdr:col>
          <xdr:colOff>762000</xdr:colOff>
          <xdr:row>53</xdr:row>
          <xdr:rowOff>30480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2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100</xdr:row>
          <xdr:rowOff>160020</xdr:rowOff>
        </xdr:from>
        <xdr:to>
          <xdr:col>4</xdr:col>
          <xdr:colOff>937260</xdr:colOff>
          <xdr:row>101</xdr:row>
          <xdr:rowOff>182880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2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Neuf, Bon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100</xdr:row>
          <xdr:rowOff>160020</xdr:rowOff>
        </xdr:from>
        <xdr:to>
          <xdr:col>5</xdr:col>
          <xdr:colOff>937260</xdr:colOff>
          <xdr:row>101</xdr:row>
          <xdr:rowOff>182880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2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100</xdr:row>
          <xdr:rowOff>160020</xdr:rowOff>
        </xdr:from>
        <xdr:to>
          <xdr:col>6</xdr:col>
          <xdr:colOff>937260</xdr:colOff>
          <xdr:row>101</xdr:row>
          <xdr:rowOff>182880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2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Passable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100</xdr:row>
          <xdr:rowOff>160020</xdr:rowOff>
        </xdr:from>
        <xdr:to>
          <xdr:col>7</xdr:col>
          <xdr:colOff>937260</xdr:colOff>
          <xdr:row>101</xdr:row>
          <xdr:rowOff>182880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2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Abîmé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94</xdr:row>
          <xdr:rowOff>0</xdr:rowOff>
        </xdr:from>
        <xdr:to>
          <xdr:col>4</xdr:col>
          <xdr:colOff>929640</xdr:colOff>
          <xdr:row>95</xdr:row>
          <xdr:rowOff>30480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2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Neuf, Bon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94</xdr:row>
          <xdr:rowOff>0</xdr:rowOff>
        </xdr:from>
        <xdr:to>
          <xdr:col>5</xdr:col>
          <xdr:colOff>929640</xdr:colOff>
          <xdr:row>95</xdr:row>
          <xdr:rowOff>30480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2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94</xdr:row>
          <xdr:rowOff>0</xdr:rowOff>
        </xdr:from>
        <xdr:to>
          <xdr:col>6</xdr:col>
          <xdr:colOff>929640</xdr:colOff>
          <xdr:row>95</xdr:row>
          <xdr:rowOff>30480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2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Passable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94</xdr:row>
          <xdr:rowOff>0</xdr:rowOff>
        </xdr:from>
        <xdr:to>
          <xdr:col>7</xdr:col>
          <xdr:colOff>929640</xdr:colOff>
          <xdr:row>95</xdr:row>
          <xdr:rowOff>30480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2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Abîmé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97</xdr:row>
          <xdr:rowOff>160020</xdr:rowOff>
        </xdr:from>
        <xdr:to>
          <xdr:col>5</xdr:col>
          <xdr:colOff>929640</xdr:colOff>
          <xdr:row>99</xdr:row>
          <xdr:rowOff>15240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2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99</xdr:row>
          <xdr:rowOff>144780</xdr:rowOff>
        </xdr:from>
        <xdr:to>
          <xdr:col>5</xdr:col>
          <xdr:colOff>929640</xdr:colOff>
          <xdr:row>101</xdr:row>
          <xdr:rowOff>7620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2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97</xdr:row>
          <xdr:rowOff>0</xdr:rowOff>
        </xdr:from>
        <xdr:to>
          <xdr:col>5</xdr:col>
          <xdr:colOff>929640</xdr:colOff>
          <xdr:row>98</xdr:row>
          <xdr:rowOff>38100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2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160020</xdr:rowOff>
        </xdr:from>
        <xdr:to>
          <xdr:col>6</xdr:col>
          <xdr:colOff>22860</xdr:colOff>
          <xdr:row>13</xdr:row>
          <xdr:rowOff>30480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2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180 m² et 250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11</xdr:row>
          <xdr:rowOff>129540</xdr:rowOff>
        </xdr:from>
        <xdr:to>
          <xdr:col>6</xdr:col>
          <xdr:colOff>784860</xdr:colOff>
          <xdr:row>13</xdr:row>
          <xdr:rowOff>22860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2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Plus de 250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14</xdr:row>
          <xdr:rowOff>160020</xdr:rowOff>
        </xdr:from>
        <xdr:to>
          <xdr:col>5</xdr:col>
          <xdr:colOff>1219200</xdr:colOff>
          <xdr:row>16</xdr:row>
          <xdr:rowOff>15240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2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1,40m et 1,80m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14</xdr:row>
          <xdr:rowOff>167640</xdr:rowOff>
        </xdr:from>
        <xdr:to>
          <xdr:col>6</xdr:col>
          <xdr:colOff>762000</xdr:colOff>
          <xdr:row>16</xdr:row>
          <xdr:rowOff>22860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2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&gt; 1,80m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5</xdr:row>
          <xdr:rowOff>129540</xdr:rowOff>
        </xdr:from>
        <xdr:to>
          <xdr:col>6</xdr:col>
          <xdr:colOff>847</xdr:colOff>
          <xdr:row>7</xdr:row>
          <xdr:rowOff>22860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2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benjamins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</xdr:row>
          <xdr:rowOff>144780</xdr:rowOff>
        </xdr:from>
        <xdr:to>
          <xdr:col>6</xdr:col>
          <xdr:colOff>1219200</xdr:colOff>
          <xdr:row>7</xdr:row>
          <xdr:rowOff>22860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2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144780</xdr:rowOff>
        </xdr:from>
        <xdr:to>
          <xdr:col>7</xdr:col>
          <xdr:colOff>769620</xdr:colOff>
          <xdr:row>7</xdr:row>
          <xdr:rowOff>30480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2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cadets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9</xdr:row>
          <xdr:rowOff>137160</xdr:rowOff>
        </xdr:from>
        <xdr:to>
          <xdr:col>5</xdr:col>
          <xdr:colOff>1280160</xdr:colOff>
          <xdr:row>11</xdr:row>
          <xdr:rowOff>30480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2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benjamins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144780</xdr:rowOff>
        </xdr:from>
        <xdr:to>
          <xdr:col>6</xdr:col>
          <xdr:colOff>1196340</xdr:colOff>
          <xdr:row>11</xdr:row>
          <xdr:rowOff>30480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2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144780</xdr:rowOff>
        </xdr:from>
        <xdr:to>
          <xdr:col>7</xdr:col>
          <xdr:colOff>769620</xdr:colOff>
          <xdr:row>11</xdr:row>
          <xdr:rowOff>30480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2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cadets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13</xdr:row>
          <xdr:rowOff>129540</xdr:rowOff>
        </xdr:from>
        <xdr:to>
          <xdr:col>5</xdr:col>
          <xdr:colOff>1272540</xdr:colOff>
          <xdr:row>15</xdr:row>
          <xdr:rowOff>30480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2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benjamins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144780</xdr:rowOff>
        </xdr:from>
        <xdr:to>
          <xdr:col>6</xdr:col>
          <xdr:colOff>1196340</xdr:colOff>
          <xdr:row>15</xdr:row>
          <xdr:rowOff>30480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2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144780</xdr:rowOff>
        </xdr:from>
        <xdr:to>
          <xdr:col>7</xdr:col>
          <xdr:colOff>769620</xdr:colOff>
          <xdr:row>15</xdr:row>
          <xdr:rowOff>30480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2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cadets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6</xdr:row>
          <xdr:rowOff>152400</xdr:rowOff>
        </xdr:from>
        <xdr:to>
          <xdr:col>4</xdr:col>
          <xdr:colOff>853440</xdr:colOff>
          <xdr:row>8</xdr:row>
          <xdr:rowOff>38100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2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1,40m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15</xdr:row>
          <xdr:rowOff>152400</xdr:rowOff>
        </xdr:from>
        <xdr:to>
          <xdr:col>4</xdr:col>
          <xdr:colOff>1234440</xdr:colOff>
          <xdr:row>17</xdr:row>
          <xdr:rowOff>38100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2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180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10</xdr:row>
          <xdr:rowOff>152400</xdr:rowOff>
        </xdr:from>
        <xdr:to>
          <xdr:col>4</xdr:col>
          <xdr:colOff>861060</xdr:colOff>
          <xdr:row>12</xdr:row>
          <xdr:rowOff>22860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2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1,40m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7</xdr:row>
          <xdr:rowOff>152400</xdr:rowOff>
        </xdr:from>
        <xdr:to>
          <xdr:col>4</xdr:col>
          <xdr:colOff>1234440</xdr:colOff>
          <xdr:row>9</xdr:row>
          <xdr:rowOff>38100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2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180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11</xdr:row>
          <xdr:rowOff>152400</xdr:rowOff>
        </xdr:from>
        <xdr:to>
          <xdr:col>4</xdr:col>
          <xdr:colOff>1242060</xdr:colOff>
          <xdr:row>13</xdr:row>
          <xdr:rowOff>38100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2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180 m²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14</xdr:row>
          <xdr:rowOff>152400</xdr:rowOff>
        </xdr:from>
        <xdr:to>
          <xdr:col>4</xdr:col>
          <xdr:colOff>853440</xdr:colOff>
          <xdr:row>16</xdr:row>
          <xdr:rowOff>38100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2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&lt; 1,40m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</xdr:row>
          <xdr:rowOff>129540</xdr:rowOff>
        </xdr:from>
        <xdr:to>
          <xdr:col>4</xdr:col>
          <xdr:colOff>1280160</xdr:colOff>
          <xdr:row>7</xdr:row>
          <xdr:rowOff>15240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2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poussins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9</xdr:row>
          <xdr:rowOff>137160</xdr:rowOff>
        </xdr:from>
        <xdr:to>
          <xdr:col>4</xdr:col>
          <xdr:colOff>1272540</xdr:colOff>
          <xdr:row>11</xdr:row>
          <xdr:rowOff>15240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2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poussins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129540</xdr:rowOff>
        </xdr:from>
        <xdr:to>
          <xdr:col>4</xdr:col>
          <xdr:colOff>1272540</xdr:colOff>
          <xdr:row>15</xdr:row>
          <xdr:rowOff>22860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2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poussins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53</xdr:row>
          <xdr:rowOff>152400</xdr:rowOff>
        </xdr:from>
        <xdr:to>
          <xdr:col>5</xdr:col>
          <xdr:colOff>937260</xdr:colOff>
          <xdr:row>55</xdr:row>
          <xdr:rowOff>30480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2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53</xdr:row>
          <xdr:rowOff>152400</xdr:rowOff>
        </xdr:from>
        <xdr:to>
          <xdr:col>6</xdr:col>
          <xdr:colOff>929640</xdr:colOff>
          <xdr:row>55</xdr:row>
          <xdr:rowOff>30480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2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98</xdr:row>
          <xdr:rowOff>152400</xdr:rowOff>
        </xdr:from>
        <xdr:to>
          <xdr:col>5</xdr:col>
          <xdr:colOff>937260</xdr:colOff>
          <xdr:row>100</xdr:row>
          <xdr:rowOff>22860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2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59" Type="http://schemas.openxmlformats.org/officeDocument/2006/relationships/ctrlProp" Target="../ctrlProps/ctrlProp157.xml"/><Relationship Id="rId170" Type="http://schemas.openxmlformats.org/officeDocument/2006/relationships/ctrlProp" Target="../ctrlProps/ctrlProp168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26" Type="http://schemas.openxmlformats.org/officeDocument/2006/relationships/ctrlProp" Target="../ctrlProps/ctrlProp22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53" Type="http://schemas.openxmlformats.org/officeDocument/2006/relationships/ctrlProp" Target="../ctrlProps/ctrlProp51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149" Type="http://schemas.openxmlformats.org/officeDocument/2006/relationships/ctrlProp" Target="../ctrlProps/ctrlProp147.xml"/><Relationship Id="rId5" Type="http://schemas.openxmlformats.org/officeDocument/2006/relationships/ctrlProp" Target="../ctrlProps/ctrlProp3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181" Type="http://schemas.openxmlformats.org/officeDocument/2006/relationships/ctrlProp" Target="../ctrlProps/ctrlProp179.xml"/><Relationship Id="rId216" Type="http://schemas.openxmlformats.org/officeDocument/2006/relationships/ctrlProp" Target="../ctrlProps/ctrlProp214.xml"/><Relationship Id="rId237" Type="http://schemas.openxmlformats.org/officeDocument/2006/relationships/ctrlProp" Target="../ctrlProps/ctrlProp235.xml"/><Relationship Id="rId22" Type="http://schemas.openxmlformats.org/officeDocument/2006/relationships/ctrlProp" Target="../ctrlProps/ctrlProp20.xml"/><Relationship Id="rId43" Type="http://schemas.openxmlformats.org/officeDocument/2006/relationships/ctrlProp" Target="../ctrlProps/ctrlProp41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139" Type="http://schemas.openxmlformats.org/officeDocument/2006/relationships/ctrlProp" Target="../ctrlProps/ctrlProp137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71" Type="http://schemas.openxmlformats.org/officeDocument/2006/relationships/ctrlProp" Target="../ctrlProps/ctrlProp169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227" Type="http://schemas.openxmlformats.org/officeDocument/2006/relationships/ctrlProp" Target="../ctrlProps/ctrlProp225.xml"/><Relationship Id="rId12" Type="http://schemas.openxmlformats.org/officeDocument/2006/relationships/ctrlProp" Target="../ctrlProps/ctrlProp10.xml"/><Relationship Id="rId33" Type="http://schemas.openxmlformats.org/officeDocument/2006/relationships/ctrlProp" Target="../ctrlProps/ctrlProp31.xml"/><Relationship Id="rId108" Type="http://schemas.openxmlformats.org/officeDocument/2006/relationships/ctrlProp" Target="../ctrlProps/ctrlProp106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5" Type="http://schemas.openxmlformats.org/officeDocument/2006/relationships/ctrlProp" Target="../ctrlProps/ctrlProp73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61" Type="http://schemas.openxmlformats.org/officeDocument/2006/relationships/ctrlProp" Target="../ctrlProps/ctrlProp159.xml"/><Relationship Id="rId182" Type="http://schemas.openxmlformats.org/officeDocument/2006/relationships/ctrlProp" Target="../ctrlProps/ctrlProp180.xml"/><Relationship Id="rId217" Type="http://schemas.openxmlformats.org/officeDocument/2006/relationships/ctrlProp" Target="../ctrlProps/ctrlProp215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5" Type="http://schemas.openxmlformats.org/officeDocument/2006/relationships/ctrlProp" Target="../ctrlProps/ctrlProp63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51" Type="http://schemas.openxmlformats.org/officeDocument/2006/relationships/ctrlProp" Target="../ctrlProps/ctrlProp149.xml"/><Relationship Id="rId172" Type="http://schemas.openxmlformats.org/officeDocument/2006/relationships/ctrlProp" Target="../ctrlProps/ctrlProp170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28" Type="http://schemas.openxmlformats.org/officeDocument/2006/relationships/ctrlProp" Target="../ctrlProps/ctrlProp226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141" Type="http://schemas.openxmlformats.org/officeDocument/2006/relationships/ctrlProp" Target="../ctrlProps/ctrlProp139.xml"/><Relationship Id="rId7" Type="http://schemas.openxmlformats.org/officeDocument/2006/relationships/ctrlProp" Target="../ctrlProps/ctrlProp5.xml"/><Relationship Id="rId162" Type="http://schemas.openxmlformats.org/officeDocument/2006/relationships/ctrlProp" Target="../ctrlProps/ctrlProp160.xml"/><Relationship Id="rId183" Type="http://schemas.openxmlformats.org/officeDocument/2006/relationships/ctrlProp" Target="../ctrlProps/ctrlProp181.xml"/><Relationship Id="rId218" Type="http://schemas.openxmlformats.org/officeDocument/2006/relationships/ctrlProp" Target="../ctrlProps/ctrlProp216.xml"/><Relationship Id="rId239" Type="http://schemas.openxmlformats.org/officeDocument/2006/relationships/ctrlProp" Target="../ctrlProps/ctrlProp237.xml"/><Relationship Id="rId24" Type="http://schemas.openxmlformats.org/officeDocument/2006/relationships/ctrlProp" Target="../ctrlProps/ctrlProp22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31" Type="http://schemas.openxmlformats.org/officeDocument/2006/relationships/ctrlProp" Target="../ctrlProps/ctrlProp129.xml"/><Relationship Id="rId152" Type="http://schemas.openxmlformats.org/officeDocument/2006/relationships/ctrlProp" Target="../ctrlProps/ctrlProp150.xml"/><Relationship Id="rId173" Type="http://schemas.openxmlformats.org/officeDocument/2006/relationships/ctrlProp" Target="../ctrlProps/ctrlProp171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229" Type="http://schemas.openxmlformats.org/officeDocument/2006/relationships/ctrlProp" Target="../ctrlProps/ctrlProp227.xml"/><Relationship Id="rId14" Type="http://schemas.openxmlformats.org/officeDocument/2006/relationships/ctrlProp" Target="../ctrlProps/ctrlProp12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8" Type="http://schemas.openxmlformats.org/officeDocument/2006/relationships/ctrlProp" Target="../ctrlProps/ctrlProp6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163" Type="http://schemas.openxmlformats.org/officeDocument/2006/relationships/ctrlProp" Target="../ctrlProps/ctrlProp161.xml"/><Relationship Id="rId184" Type="http://schemas.openxmlformats.org/officeDocument/2006/relationships/ctrlProp" Target="../ctrlProps/ctrlProp182.xml"/><Relationship Id="rId219" Type="http://schemas.openxmlformats.org/officeDocument/2006/relationships/ctrlProp" Target="../ctrlProps/ctrlProp217.xml"/><Relationship Id="rId230" Type="http://schemas.openxmlformats.org/officeDocument/2006/relationships/ctrlProp" Target="../ctrlProps/ctrlProp228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3" Type="http://schemas.openxmlformats.org/officeDocument/2006/relationships/ctrlProp" Target="../ctrlProps/ctrlProp151.xml"/><Relationship Id="rId174" Type="http://schemas.openxmlformats.org/officeDocument/2006/relationships/ctrlProp" Target="../ctrlProps/ctrlProp172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20" Type="http://schemas.openxmlformats.org/officeDocument/2006/relationships/ctrlProp" Target="../ctrlProps/ctrlProp218.xml"/><Relationship Id="rId225" Type="http://schemas.openxmlformats.org/officeDocument/2006/relationships/ctrlProp" Target="../ctrlProps/ctrlProp223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48" Type="http://schemas.openxmlformats.org/officeDocument/2006/relationships/ctrlProp" Target="../ctrlProps/ctrlProp146.xml"/><Relationship Id="rId164" Type="http://schemas.openxmlformats.org/officeDocument/2006/relationships/ctrlProp" Target="../ctrlProps/ctrlProp162.xml"/><Relationship Id="rId169" Type="http://schemas.openxmlformats.org/officeDocument/2006/relationships/ctrlProp" Target="../ctrlProps/ctrlProp167.xml"/><Relationship Id="rId185" Type="http://schemas.openxmlformats.org/officeDocument/2006/relationships/ctrlProp" Target="../ctrlProps/ctrlProp18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80" Type="http://schemas.openxmlformats.org/officeDocument/2006/relationships/ctrlProp" Target="../ctrlProps/ctrlProp178.xml"/><Relationship Id="rId210" Type="http://schemas.openxmlformats.org/officeDocument/2006/relationships/ctrlProp" Target="../ctrlProps/ctrlProp208.xml"/><Relationship Id="rId215" Type="http://schemas.openxmlformats.org/officeDocument/2006/relationships/ctrlProp" Target="../ctrlProps/ctrlProp213.xml"/><Relationship Id="rId236" Type="http://schemas.openxmlformats.org/officeDocument/2006/relationships/ctrlProp" Target="../ctrlProps/ctrlProp234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54" Type="http://schemas.openxmlformats.org/officeDocument/2006/relationships/ctrlProp" Target="../ctrlProps/ctrlProp152.xml"/><Relationship Id="rId175" Type="http://schemas.openxmlformats.org/officeDocument/2006/relationships/ctrlProp" Target="../ctrlProps/ctrlProp173.xml"/><Relationship Id="rId196" Type="http://schemas.openxmlformats.org/officeDocument/2006/relationships/ctrlProp" Target="../ctrlProps/ctrlProp194.xml"/><Relationship Id="rId200" Type="http://schemas.openxmlformats.org/officeDocument/2006/relationships/ctrlProp" Target="../ctrlProps/ctrlProp198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Relationship Id="rId165" Type="http://schemas.openxmlformats.org/officeDocument/2006/relationships/ctrlProp" Target="../ctrlProps/ctrlProp163.xml"/><Relationship Id="rId186" Type="http://schemas.openxmlformats.org/officeDocument/2006/relationships/ctrlProp" Target="../ctrlProps/ctrlProp184.xml"/><Relationship Id="rId211" Type="http://schemas.openxmlformats.org/officeDocument/2006/relationships/ctrlProp" Target="../ctrlProps/ctrlProp209.xml"/><Relationship Id="rId232" Type="http://schemas.openxmlformats.org/officeDocument/2006/relationships/ctrlProp" Target="../ctrlProps/ctrlProp230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ctrlProp" Target="../ctrlProps/ctrlProp132.xml"/><Relationship Id="rId80" Type="http://schemas.openxmlformats.org/officeDocument/2006/relationships/ctrlProp" Target="../ctrlProps/ctrlProp78.xml"/><Relationship Id="rId155" Type="http://schemas.openxmlformats.org/officeDocument/2006/relationships/ctrlProp" Target="../ctrlProps/ctrlProp153.xml"/><Relationship Id="rId176" Type="http://schemas.openxmlformats.org/officeDocument/2006/relationships/ctrlProp" Target="../ctrlProps/ctrlProp174.xml"/><Relationship Id="rId197" Type="http://schemas.openxmlformats.org/officeDocument/2006/relationships/ctrlProp" Target="../ctrlProps/ctrlProp195.xml"/><Relationship Id="rId201" Type="http://schemas.openxmlformats.org/officeDocument/2006/relationships/ctrlProp" Target="../ctrlProps/ctrlProp199.xml"/><Relationship Id="rId222" Type="http://schemas.openxmlformats.org/officeDocument/2006/relationships/ctrlProp" Target="../ctrlProps/ctrlProp220.xml"/><Relationship Id="rId17" Type="http://schemas.openxmlformats.org/officeDocument/2006/relationships/ctrlProp" Target="../ctrlProps/ctrlProp15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24" Type="http://schemas.openxmlformats.org/officeDocument/2006/relationships/ctrlProp" Target="../ctrlProps/ctrlProp122.xml"/><Relationship Id="rId70" Type="http://schemas.openxmlformats.org/officeDocument/2006/relationships/ctrlProp" Target="../ctrlProps/ctrlProp6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66" Type="http://schemas.openxmlformats.org/officeDocument/2006/relationships/ctrlProp" Target="../ctrlProps/ctrlProp164.xml"/><Relationship Id="rId187" Type="http://schemas.openxmlformats.org/officeDocument/2006/relationships/ctrlProp" Target="../ctrlProps/ctrlProp185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10.xml"/><Relationship Id="rId233" Type="http://schemas.openxmlformats.org/officeDocument/2006/relationships/ctrlProp" Target="../ctrlProps/ctrlProp23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60" Type="http://schemas.openxmlformats.org/officeDocument/2006/relationships/ctrlProp" Target="../ctrlProps/ctrlProp58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198" Type="http://schemas.openxmlformats.org/officeDocument/2006/relationships/ctrlProp" Target="../ctrlProps/ctrlProp196.xml"/><Relationship Id="rId202" Type="http://schemas.openxmlformats.org/officeDocument/2006/relationships/ctrlProp" Target="../ctrlProps/ctrlProp200.xml"/><Relationship Id="rId223" Type="http://schemas.openxmlformats.org/officeDocument/2006/relationships/ctrlProp" Target="../ctrlProps/ctrlProp22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25" Type="http://schemas.openxmlformats.org/officeDocument/2006/relationships/ctrlProp" Target="../ctrlProps/ctrlProp123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188" Type="http://schemas.openxmlformats.org/officeDocument/2006/relationships/ctrlProp" Target="../ctrlProps/ctrlProp186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234" Type="http://schemas.openxmlformats.org/officeDocument/2006/relationships/ctrlProp" Target="../ctrlProps/ctrlProp23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7.xml"/><Relationship Id="rId40" Type="http://schemas.openxmlformats.org/officeDocument/2006/relationships/ctrlProp" Target="../ctrlProps/ctrlProp38.xml"/><Relationship Id="rId115" Type="http://schemas.openxmlformats.org/officeDocument/2006/relationships/ctrlProp" Target="../ctrlProps/ctrlProp113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9" Type="http://schemas.openxmlformats.org/officeDocument/2006/relationships/ctrlProp" Target="../ctrlProps/ctrlProp197.xml"/><Relationship Id="rId203" Type="http://schemas.openxmlformats.org/officeDocument/2006/relationships/ctrlProp" Target="../ctrlProps/ctrlProp201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30" Type="http://schemas.openxmlformats.org/officeDocument/2006/relationships/ctrlProp" Target="../ctrlProps/ctrlProp2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12.xml"/><Relationship Id="rId235" Type="http://schemas.openxmlformats.org/officeDocument/2006/relationships/ctrlProp" Target="../ctrlProps/ctrlProp233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8A49-914D-4108-A5E8-56EB68625344}">
  <sheetPr codeName="Feuil2"/>
  <dimension ref="A1:C6"/>
  <sheetViews>
    <sheetView workbookViewId="0">
      <selection activeCell="B14" sqref="B14"/>
    </sheetView>
  </sheetViews>
  <sheetFormatPr baseColWidth="10" defaultRowHeight="14.4" x14ac:dyDescent="0.3"/>
  <cols>
    <col min="1" max="1" width="16" customWidth="1"/>
    <col min="2" max="2" width="39.109375" customWidth="1"/>
    <col min="3" max="3" width="49.77734375" customWidth="1"/>
  </cols>
  <sheetData>
    <row r="1" spans="1:3" ht="25.8" x14ac:dyDescent="0.5">
      <c r="A1" s="136" t="s">
        <v>92</v>
      </c>
    </row>
    <row r="2" spans="1:3" ht="24" customHeight="1" thickBot="1" x14ac:dyDescent="0.35">
      <c r="A2" s="37" t="s">
        <v>104</v>
      </c>
    </row>
    <row r="3" spans="1:3" ht="30" customHeight="1" x14ac:dyDescent="0.3">
      <c r="A3" s="138"/>
      <c r="B3" s="141" t="s">
        <v>93</v>
      </c>
      <c r="C3" s="296" t="s">
        <v>139</v>
      </c>
    </row>
    <row r="4" spans="1:3" ht="30" customHeight="1" x14ac:dyDescent="0.3">
      <c r="A4" s="139"/>
      <c r="B4" s="142" t="s">
        <v>94</v>
      </c>
      <c r="C4" s="297"/>
    </row>
    <row r="5" spans="1:3" ht="30" customHeight="1" thickBot="1" x14ac:dyDescent="0.35">
      <c r="A5" s="295"/>
      <c r="B5" s="143" t="s">
        <v>138</v>
      </c>
      <c r="C5" s="140" t="s">
        <v>140</v>
      </c>
    </row>
    <row r="6" spans="1:3" x14ac:dyDescent="0.3">
      <c r="C6" s="137"/>
    </row>
  </sheetData>
  <mergeCells count="1">
    <mergeCell ref="C3:C4"/>
  </mergeCell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7620</xdr:colOff>
                    <xdr:row>2</xdr:row>
                    <xdr:rowOff>83820</xdr:rowOff>
                  </from>
                  <to>
                    <xdr:col>0</xdr:col>
                    <xdr:colOff>922020</xdr:colOff>
                    <xdr:row>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63FF-C75B-4928-AFEA-207ED8D40467}">
  <dimension ref="A1:G16"/>
  <sheetViews>
    <sheetView workbookViewId="0">
      <selection activeCell="C18" sqref="C18"/>
    </sheetView>
  </sheetViews>
  <sheetFormatPr baseColWidth="10" defaultRowHeight="14.4" x14ac:dyDescent="0.3"/>
  <cols>
    <col min="1" max="1" width="3.33203125" customWidth="1"/>
    <col min="2" max="2" width="19.21875" customWidth="1"/>
    <col min="3" max="3" width="28.77734375" customWidth="1"/>
    <col min="7" max="7" width="3.33203125" customWidth="1"/>
  </cols>
  <sheetData>
    <row r="1" spans="1:7" ht="6" customHeight="1" x14ac:dyDescent="0.3">
      <c r="A1" s="255"/>
      <c r="B1" s="255"/>
      <c r="C1" s="255"/>
      <c r="D1" s="255"/>
      <c r="E1" s="255"/>
      <c r="F1" s="255"/>
      <c r="G1" s="255"/>
    </row>
    <row r="2" spans="1:7" ht="23.4" x14ac:dyDescent="0.45">
      <c r="A2" s="255"/>
      <c r="B2" s="299" t="s">
        <v>130</v>
      </c>
      <c r="C2" s="299"/>
      <c r="D2" s="299"/>
      <c r="E2" s="299"/>
      <c r="F2" s="299"/>
      <c r="G2" s="255"/>
    </row>
    <row r="3" spans="1:7" x14ac:dyDescent="0.3">
      <c r="A3" s="255"/>
      <c r="B3" s="255"/>
      <c r="C3" s="255"/>
      <c r="D3" s="255"/>
      <c r="E3" s="255"/>
      <c r="F3" s="255"/>
      <c r="G3" s="255"/>
    </row>
    <row r="4" spans="1:7" x14ac:dyDescent="0.3">
      <c r="A4" s="255"/>
      <c r="B4" s="256" t="s">
        <v>131</v>
      </c>
      <c r="C4" s="298"/>
      <c r="D4" s="298"/>
      <c r="E4" s="298"/>
      <c r="F4" s="298"/>
      <c r="G4" s="255"/>
    </row>
    <row r="5" spans="1:7" x14ac:dyDescent="0.3">
      <c r="A5" s="255"/>
      <c r="B5" s="256" t="s">
        <v>132</v>
      </c>
      <c r="C5" s="298"/>
      <c r="D5" s="298"/>
      <c r="E5" s="298"/>
      <c r="F5" s="257"/>
      <c r="G5" s="255"/>
    </row>
    <row r="6" spans="1:7" x14ac:dyDescent="0.3">
      <c r="A6" s="255"/>
      <c r="B6" s="256" t="s">
        <v>133</v>
      </c>
      <c r="C6" s="298"/>
      <c r="D6" s="298"/>
      <c r="E6" s="298"/>
      <c r="F6" s="257"/>
      <c r="G6" s="255"/>
    </row>
    <row r="7" spans="1:7" ht="34.200000000000003" x14ac:dyDescent="0.3">
      <c r="A7" s="255"/>
      <c r="B7" s="258" t="s">
        <v>134</v>
      </c>
      <c r="C7" s="300"/>
      <c r="D7" s="301"/>
      <c r="E7" s="301"/>
      <c r="F7" s="302"/>
      <c r="G7" s="255"/>
    </row>
    <row r="8" spans="1:7" x14ac:dyDescent="0.3">
      <c r="A8" s="255"/>
      <c r="B8" s="256" t="s">
        <v>135</v>
      </c>
      <c r="C8" s="298"/>
      <c r="D8" s="298"/>
      <c r="E8" s="298"/>
      <c r="F8" s="257"/>
      <c r="G8" s="255"/>
    </row>
    <row r="9" spans="1:7" x14ac:dyDescent="0.3">
      <c r="A9" s="255"/>
      <c r="B9" s="256" t="s">
        <v>136</v>
      </c>
      <c r="C9" s="298"/>
      <c r="D9" s="298"/>
      <c r="E9" s="298"/>
      <c r="F9" s="257"/>
      <c r="G9" s="255"/>
    </row>
    <row r="10" spans="1:7" ht="27.6" x14ac:dyDescent="0.3">
      <c r="A10" s="255"/>
      <c r="B10" s="258" t="s">
        <v>137</v>
      </c>
      <c r="C10" s="298"/>
      <c r="D10" s="298"/>
      <c r="E10" s="298"/>
      <c r="F10" s="257"/>
      <c r="G10" s="255"/>
    </row>
    <row r="11" spans="1:7" x14ac:dyDescent="0.3">
      <c r="A11" s="255"/>
      <c r="B11" s="256" t="s">
        <v>135</v>
      </c>
      <c r="C11" s="298"/>
      <c r="D11" s="298"/>
      <c r="E11" s="298"/>
      <c r="F11" s="257"/>
      <c r="G11" s="255"/>
    </row>
    <row r="12" spans="1:7" x14ac:dyDescent="0.3">
      <c r="A12" s="255"/>
      <c r="B12" s="256" t="s">
        <v>136</v>
      </c>
      <c r="C12" s="298"/>
      <c r="D12" s="298"/>
      <c r="E12" s="298"/>
      <c r="F12" s="257"/>
      <c r="G12" s="255"/>
    </row>
    <row r="13" spans="1:7" x14ac:dyDescent="0.3">
      <c r="A13" s="255"/>
      <c r="B13" s="255"/>
      <c r="C13" s="255"/>
      <c r="D13" s="255"/>
      <c r="E13" s="255"/>
      <c r="F13" s="255"/>
      <c r="G13" s="255"/>
    </row>
    <row r="14" spans="1:7" x14ac:dyDescent="0.3">
      <c r="A14" s="255"/>
      <c r="B14" s="256" t="s">
        <v>142</v>
      </c>
      <c r="C14" s="298"/>
      <c r="D14" s="298"/>
      <c r="E14" s="298"/>
      <c r="F14" s="257"/>
      <c r="G14" s="255"/>
    </row>
    <row r="15" spans="1:7" x14ac:dyDescent="0.3">
      <c r="A15" s="255"/>
      <c r="B15" s="256" t="s">
        <v>143</v>
      </c>
      <c r="C15" s="298"/>
      <c r="D15" s="298"/>
      <c r="E15" s="298"/>
      <c r="F15" s="257"/>
      <c r="G15" s="255"/>
    </row>
    <row r="16" spans="1:7" x14ac:dyDescent="0.3">
      <c r="A16" s="255"/>
      <c r="B16" s="255"/>
      <c r="C16" s="255"/>
      <c r="D16" s="255"/>
      <c r="E16" s="255"/>
      <c r="F16" s="255"/>
      <c r="G16" s="255"/>
    </row>
  </sheetData>
  <mergeCells count="12">
    <mergeCell ref="C14:E14"/>
    <mergeCell ref="C15:E15"/>
    <mergeCell ref="C9:E9"/>
    <mergeCell ref="C10:E10"/>
    <mergeCell ref="C11:E11"/>
    <mergeCell ref="C12:E12"/>
    <mergeCell ref="C8:E8"/>
    <mergeCell ref="B2:F2"/>
    <mergeCell ref="C4:F4"/>
    <mergeCell ref="C5:E5"/>
    <mergeCell ref="C6:E6"/>
    <mergeCell ref="C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ED75-BF23-4E73-880B-0B85904EB6EB}">
  <sheetPr codeName="Feuil1"/>
  <dimension ref="A1:O162"/>
  <sheetViews>
    <sheetView tabSelected="1" topLeftCell="A139" zoomScale="90" zoomScaleNormal="90" workbookViewId="0">
      <selection activeCell="D140" sqref="D140"/>
    </sheetView>
  </sheetViews>
  <sheetFormatPr baseColWidth="10" defaultRowHeight="14.4" x14ac:dyDescent="0.3"/>
  <cols>
    <col min="1" max="1" width="8.33203125" bestFit="1" customWidth="1"/>
    <col min="2" max="2" width="4.33203125" style="25" bestFit="1" customWidth="1"/>
    <col min="3" max="3" width="22.77734375" customWidth="1"/>
    <col min="4" max="4" width="25.77734375" customWidth="1"/>
    <col min="5" max="5" width="22.33203125" customWidth="1"/>
    <col min="6" max="8" width="18.77734375" customWidth="1"/>
    <col min="9" max="13" width="11.5546875" customWidth="1"/>
    <col min="14" max="14" width="21.5546875" style="37" customWidth="1"/>
    <col min="15" max="15" width="54.109375" customWidth="1"/>
  </cols>
  <sheetData>
    <row r="1" spans="1:15" s="2" customFormat="1" ht="37.200000000000003" thickTop="1" thickBot="1" x14ac:dyDescent="0.35">
      <c r="A1" s="26" t="s">
        <v>10</v>
      </c>
      <c r="B1" s="411" t="s">
        <v>11</v>
      </c>
      <c r="C1" s="412"/>
      <c r="D1" s="412"/>
      <c r="E1" s="413"/>
      <c r="F1" s="410" t="s">
        <v>12</v>
      </c>
      <c r="G1" s="410"/>
      <c r="H1" s="411"/>
      <c r="I1" s="549" t="s">
        <v>77</v>
      </c>
      <c r="J1" s="550"/>
      <c r="K1" s="550"/>
      <c r="L1" s="550"/>
      <c r="M1" s="550"/>
      <c r="N1" s="27" t="s">
        <v>78</v>
      </c>
    </row>
    <row r="2" spans="1:15" ht="14.4" customHeight="1" thickTop="1" x14ac:dyDescent="0.3">
      <c r="A2" s="381" t="s">
        <v>18</v>
      </c>
      <c r="B2" s="387">
        <v>1</v>
      </c>
      <c r="C2" s="423" t="s">
        <v>14</v>
      </c>
      <c r="D2" s="424"/>
      <c r="E2" s="425"/>
      <c r="F2" s="33"/>
      <c r="G2" s="33"/>
      <c r="H2" s="47"/>
      <c r="I2" s="52" t="b">
        <v>0</v>
      </c>
      <c r="J2" s="12"/>
      <c r="K2" s="13"/>
      <c r="L2" s="39"/>
      <c r="M2" s="39"/>
      <c r="N2" s="170">
        <f>IF(I2=TRUE,20,0)</f>
        <v>0</v>
      </c>
    </row>
    <row r="3" spans="1:15" x14ac:dyDescent="0.3">
      <c r="A3" s="382"/>
      <c r="B3" s="388"/>
      <c r="C3" s="445" t="s">
        <v>0</v>
      </c>
      <c r="D3" s="446"/>
      <c r="E3" s="16" t="s">
        <v>1</v>
      </c>
      <c r="F3" s="34"/>
      <c r="G3" s="34"/>
      <c r="H3" s="48"/>
      <c r="I3" s="53" t="b">
        <v>0</v>
      </c>
      <c r="J3" s="3"/>
      <c r="K3" s="7"/>
      <c r="L3" s="40"/>
      <c r="M3" s="40"/>
      <c r="N3" s="171">
        <f>IF(I3=TRUE,20,0)</f>
        <v>0</v>
      </c>
    </row>
    <row r="4" spans="1:15" x14ac:dyDescent="0.3">
      <c r="A4" s="382"/>
      <c r="B4" s="388"/>
      <c r="C4" s="447"/>
      <c r="D4" s="448"/>
      <c r="E4" s="5" t="s">
        <v>2</v>
      </c>
      <c r="F4" s="34"/>
      <c r="G4" s="34"/>
      <c r="H4" s="48"/>
      <c r="I4" s="53" t="b">
        <v>0</v>
      </c>
      <c r="J4" s="3"/>
      <c r="K4" s="7"/>
      <c r="L4" s="40"/>
      <c r="M4" s="40"/>
      <c r="N4" s="171">
        <f>IF(I4=TRUE,20,0)</f>
        <v>0</v>
      </c>
    </row>
    <row r="5" spans="1:15" ht="15" thickBot="1" x14ac:dyDescent="0.35">
      <c r="A5" s="382"/>
      <c r="B5" s="389"/>
      <c r="C5" s="449" t="s">
        <v>15</v>
      </c>
      <c r="D5" s="450"/>
      <c r="E5" s="451"/>
      <c r="F5" s="217"/>
      <c r="G5" s="217"/>
      <c r="H5" s="69"/>
      <c r="I5" s="63" t="b">
        <v>0</v>
      </c>
      <c r="J5" s="64" t="b">
        <v>0</v>
      </c>
      <c r="K5" s="65" t="b">
        <v>0</v>
      </c>
      <c r="L5" s="66"/>
      <c r="M5" s="209"/>
      <c r="N5" s="172">
        <f>IF(I5=TRUE,5,0)+IF(J5=TRUE,5,0)+IF(K5=TRUE,10,0)</f>
        <v>0</v>
      </c>
    </row>
    <row r="6" spans="1:15" x14ac:dyDescent="0.3">
      <c r="A6" s="382"/>
      <c r="B6" s="420">
        <v>2</v>
      </c>
      <c r="C6" s="315" t="s">
        <v>162</v>
      </c>
      <c r="D6" s="316"/>
      <c r="E6" s="316"/>
      <c r="F6" s="316"/>
      <c r="G6" s="316"/>
      <c r="H6" s="317"/>
      <c r="I6" s="166"/>
      <c r="J6" s="167"/>
      <c r="K6" s="168"/>
      <c r="L6" s="203"/>
      <c r="M6" s="203"/>
      <c r="N6" s="182"/>
    </row>
    <row r="7" spans="1:15" x14ac:dyDescent="0.3">
      <c r="A7" s="382"/>
      <c r="B7" s="421"/>
      <c r="C7" s="459" t="s">
        <v>161</v>
      </c>
      <c r="D7" s="286" t="s">
        <v>163</v>
      </c>
      <c r="E7" s="223"/>
      <c r="F7" s="223"/>
      <c r="G7" s="50"/>
      <c r="H7" s="50"/>
      <c r="I7" s="55" t="b">
        <v>0</v>
      </c>
      <c r="J7" s="10" t="b">
        <v>0</v>
      </c>
      <c r="K7" s="21" t="b">
        <v>0</v>
      </c>
      <c r="L7" s="42" t="b">
        <v>0</v>
      </c>
      <c r="M7" s="42"/>
      <c r="N7" s="182"/>
    </row>
    <row r="8" spans="1:15" ht="14.4" customHeight="1" x14ac:dyDescent="0.3">
      <c r="A8" s="382"/>
      <c r="B8" s="421"/>
      <c r="C8" s="459"/>
      <c r="D8" s="224" t="s">
        <v>116</v>
      </c>
      <c r="E8" s="223"/>
      <c r="F8" s="223"/>
      <c r="G8" s="50"/>
      <c r="H8" s="50"/>
      <c r="I8" s="55" t="b">
        <v>0</v>
      </c>
      <c r="J8" s="10" t="b">
        <v>0</v>
      </c>
      <c r="K8" s="21" t="b">
        <v>0</v>
      </c>
      <c r="L8" s="42"/>
      <c r="M8" s="42"/>
      <c r="N8" s="173">
        <f>IF(AND(L7=TRUE,K8=TRUE),10,0)+IF(AND(OR(I7=TRUE,J7=TRUE),I8=TRUE),10,0)+IF(AND(K7=TRUE,J8=TRUE),10,0)+IF(AND(L7=TRUE,J8=TRUE),5,0)+IF(AND(OR(I7=TRUE,J7=TRUE),J8=TRUE),5,0)+IF(AND(OR(I7=TRUE,J7=TRUE),K8=TRUE),-20,0)++IF(AND(K7=TRUE,OR(I8=TRUE,K8=TRUE)),5,0)+IF(AND(L7=TRUE,I8=TRUE),-10,0)</f>
        <v>0</v>
      </c>
    </row>
    <row r="9" spans="1:15" x14ac:dyDescent="0.3">
      <c r="A9" s="382"/>
      <c r="B9" s="421"/>
      <c r="C9" s="459"/>
      <c r="D9" s="222" t="s">
        <v>117</v>
      </c>
      <c r="E9" s="207"/>
      <c r="F9" s="207"/>
      <c r="G9" s="208"/>
      <c r="H9" s="208"/>
      <c r="I9" s="166" t="b">
        <v>0</v>
      </c>
      <c r="J9" s="167" t="b">
        <v>0</v>
      </c>
      <c r="K9" s="168" t="b">
        <v>0</v>
      </c>
      <c r="L9" s="203"/>
      <c r="M9" s="203"/>
      <c r="N9" s="229" t="str">
        <f>IF(OR(AND(I8=TRUE,J8=TRUE),AND(J8=TRUE,K8=TRUE),AND(I8=TRUE,K8=TRUE)),"une seule PROFONDEUR","")</f>
        <v/>
      </c>
    </row>
    <row r="10" spans="1:15" ht="14.4" customHeight="1" x14ac:dyDescent="0.3">
      <c r="A10" s="382"/>
      <c r="B10" s="421"/>
      <c r="C10" s="460"/>
      <c r="D10" s="225" t="s">
        <v>113</v>
      </c>
      <c r="E10" s="228">
        <f>IF(I9=TRUE,180/SUM(K10,I10,J10,L10),0)</f>
        <v>0</v>
      </c>
      <c r="F10" s="228">
        <f>IF(J9=TRUE,200/SUM(K10,I10,J10,L10),0)</f>
        <v>0</v>
      </c>
      <c r="G10" s="305">
        <f>IF(K9=TRUE,250/SUM(K10,I10,J10,L10),0)</f>
        <v>0</v>
      </c>
      <c r="H10" s="306"/>
      <c r="I10" s="132">
        <f>IF(I7=TRUE,SUM(H111:H112),0)</f>
        <v>0</v>
      </c>
      <c r="J10" s="133">
        <f>IF(J7=TRUE,SUM(H113:H114),0)</f>
        <v>0</v>
      </c>
      <c r="K10" s="134">
        <f>IF(K7=TRUE,SUM(H115:H116),0)</f>
        <v>0</v>
      </c>
      <c r="L10" s="135">
        <f>IF(L7=TRUE,SUM(H117:H118),0)</f>
        <v>0</v>
      </c>
      <c r="M10" s="135"/>
      <c r="N10" s="219">
        <f>IF(OR(F10&gt;7,G10&gt;7,E10&gt;7),20,0)</f>
        <v>0</v>
      </c>
      <c r="O10" s="259" t="s">
        <v>144</v>
      </c>
    </row>
    <row r="11" spans="1:15" ht="14.4" customHeight="1" x14ac:dyDescent="0.3">
      <c r="A11" s="382"/>
      <c r="B11" s="421"/>
      <c r="C11" s="461" t="s">
        <v>157</v>
      </c>
      <c r="D11" s="286" t="s">
        <v>164</v>
      </c>
      <c r="E11" s="223"/>
      <c r="F11" s="223"/>
      <c r="G11" s="287"/>
      <c r="H11" s="287"/>
      <c r="I11" s="55" t="b">
        <v>0</v>
      </c>
      <c r="J11" s="10" t="b">
        <v>0</v>
      </c>
      <c r="K11" s="21" t="b">
        <v>0</v>
      </c>
      <c r="L11" s="42"/>
      <c r="M11" s="42"/>
      <c r="N11" s="173"/>
      <c r="O11" s="259"/>
    </row>
    <row r="12" spans="1:15" ht="14.4" customHeight="1" x14ac:dyDescent="0.3">
      <c r="A12" s="382"/>
      <c r="B12" s="421"/>
      <c r="C12" s="459"/>
      <c r="D12" s="224" t="s">
        <v>116</v>
      </c>
      <c r="E12" s="29"/>
      <c r="F12" s="29"/>
      <c r="G12" s="303"/>
      <c r="H12" s="304"/>
      <c r="I12" s="55" t="b">
        <v>0</v>
      </c>
      <c r="J12" s="10" t="b">
        <v>0</v>
      </c>
      <c r="K12" s="21" t="b">
        <v>0</v>
      </c>
      <c r="L12" s="42"/>
      <c r="M12" s="218"/>
      <c r="N12" s="173">
        <f>IF(AND(L11=TRUE,K12=TRUE),10,0)+IF(AND(OR(I11=TRUE,J11=TRUE),I12=TRUE),10,0)+IF(AND(K11=TRUE,J12=TRUE),10,0)+IF(AND(L11=TRUE,J12=TRUE),5,0)+IF(AND(OR(I11=TRUE,J11=TRUE),J12=TRUE),5,0)+IF(AND(OR(I11=TRUE,J11=TRUE),K12=TRUE),-20,0)++IF(AND(K11=TRUE,OR(I12=TRUE,K12=TRUE)),5,0)+IF(AND(L11=TRUE,I12=TRUE),-10,0)</f>
        <v>0</v>
      </c>
      <c r="O12" s="259"/>
    </row>
    <row r="13" spans="1:15" ht="14.4" customHeight="1" x14ac:dyDescent="0.3">
      <c r="A13" s="382"/>
      <c r="B13" s="421"/>
      <c r="C13" s="459"/>
      <c r="D13" s="226" t="s">
        <v>117</v>
      </c>
      <c r="E13" s="28"/>
      <c r="F13" s="28"/>
      <c r="G13" s="303"/>
      <c r="H13" s="304"/>
      <c r="I13" s="53" t="b">
        <v>0</v>
      </c>
      <c r="J13" s="3" t="b">
        <v>0</v>
      </c>
      <c r="K13" s="7" t="b">
        <v>0</v>
      </c>
      <c r="L13" s="40"/>
      <c r="M13" s="40"/>
      <c r="N13" s="229" t="str">
        <f>IF(OR(AND(I12=TRUE,J12=TRUE),AND(J12=TRUE,K12=TRUE),AND(I12=TRUE,K12=TRUE)),"une seule PROFONDEUR","")</f>
        <v/>
      </c>
      <c r="O13" s="259"/>
    </row>
    <row r="14" spans="1:15" ht="14.4" customHeight="1" x14ac:dyDescent="0.3">
      <c r="A14" s="382"/>
      <c r="B14" s="421"/>
      <c r="C14" s="460"/>
      <c r="D14" s="225" t="s">
        <v>113</v>
      </c>
      <c r="E14" s="228">
        <f>IF(I13=TRUE,180/SUM(K14,I14,J14,I14),0)</f>
        <v>0</v>
      </c>
      <c r="F14" s="228">
        <f>IF(J13=TRUE,200/SUM(K14,I14,J14,L14),0)</f>
        <v>0</v>
      </c>
      <c r="G14" s="305">
        <f>IF(K13=TRUE,250/SUM(K14,I14,J14,L14),0)</f>
        <v>0</v>
      </c>
      <c r="H14" s="306"/>
      <c r="I14" s="132">
        <f>IF(I11=TRUE,SUM(H111:H112),0)</f>
        <v>0</v>
      </c>
      <c r="J14" s="133">
        <f>IF(J11=TRUE,SUM(H113:H116),0)</f>
        <v>0</v>
      </c>
      <c r="K14" s="134">
        <f>IF(K11=TRUE,SUM(H117:H118),0)</f>
        <v>0</v>
      </c>
      <c r="L14" s="135">
        <f>IF(L11=TRUE,SUM(H117:H118),0)</f>
        <v>0</v>
      </c>
      <c r="M14" s="135"/>
      <c r="N14" s="219">
        <f>IF(OR(F14&gt;7,G14&gt;7,E14&gt;7),20,0)</f>
        <v>0</v>
      </c>
      <c r="O14" s="259"/>
    </row>
    <row r="15" spans="1:15" ht="14.4" customHeight="1" x14ac:dyDescent="0.3">
      <c r="A15" s="382"/>
      <c r="B15" s="421"/>
      <c r="C15" s="461" t="s">
        <v>158</v>
      </c>
      <c r="D15" s="286" t="s">
        <v>164</v>
      </c>
      <c r="E15" s="223"/>
      <c r="F15" s="223"/>
      <c r="G15" s="289"/>
      <c r="H15" s="288"/>
      <c r="I15" s="55" t="b">
        <v>0</v>
      </c>
      <c r="J15" s="10" t="b">
        <v>0</v>
      </c>
      <c r="K15" s="21" t="b">
        <v>0</v>
      </c>
      <c r="L15" s="42"/>
      <c r="M15" s="42"/>
      <c r="N15" s="173"/>
      <c r="O15" s="259"/>
    </row>
    <row r="16" spans="1:15" ht="14.4" customHeight="1" x14ac:dyDescent="0.3">
      <c r="A16" s="382"/>
      <c r="B16" s="421"/>
      <c r="C16" s="459"/>
      <c r="D16" s="285" t="s">
        <v>116</v>
      </c>
      <c r="E16" s="29"/>
      <c r="F16" s="29"/>
      <c r="G16" s="28"/>
      <c r="H16" s="290"/>
      <c r="I16" s="55" t="b">
        <v>0</v>
      </c>
      <c r="J16" s="10" t="b">
        <v>0</v>
      </c>
      <c r="K16" s="21" t="b">
        <v>0</v>
      </c>
      <c r="L16" s="42"/>
      <c r="M16" s="218"/>
      <c r="N16" s="173">
        <f>IF(AND(L15=TRUE,K16=TRUE),10,0)+IF(AND(OR(I15=TRUE,J15=TRUE),I16=TRUE),10,0)+IF(AND(K15=TRUE,J16=TRUE),10,0)+IF(AND(L15=TRUE,J16=TRUE),5,0)+IF(AND(OR(I15=TRUE,J15=TRUE),J16=TRUE),5,0)+IF(AND(OR(I15=TRUE,J15=TRUE),K16=TRUE),-20,0)++IF(AND(K15=TRUE,OR(I16=TRUE,K16=TRUE)),5,0)+IF(AND(L15=TRUE,I16=TRUE),-10,0)</f>
        <v>0</v>
      </c>
      <c r="O16" s="259"/>
    </row>
    <row r="17" spans="1:15" x14ac:dyDescent="0.3">
      <c r="A17" s="382"/>
      <c r="B17" s="421"/>
      <c r="C17" s="459"/>
      <c r="D17" s="226" t="s">
        <v>117</v>
      </c>
      <c r="E17" s="28"/>
      <c r="F17" s="28"/>
      <c r="G17" s="48"/>
      <c r="H17" s="48"/>
      <c r="I17" s="53" t="b">
        <v>0</v>
      </c>
      <c r="J17" s="3" t="b">
        <v>0</v>
      </c>
      <c r="K17" s="7" t="b">
        <v>0</v>
      </c>
      <c r="L17" s="40"/>
      <c r="M17" s="40"/>
      <c r="N17" s="229" t="str">
        <f>IF(OR(AND(I16=TRUE,J16=TRUE),AND(J16=TRUE,K16=TRUE),AND(I16=TRUE,K16=TRUE)),"une seule PROFONDEUR","")</f>
        <v/>
      </c>
      <c r="O17" s="220"/>
    </row>
    <row r="18" spans="1:15" ht="15" thickBot="1" x14ac:dyDescent="0.35">
      <c r="A18" s="382"/>
      <c r="B18" s="422"/>
      <c r="C18" s="462"/>
      <c r="D18" s="227" t="s">
        <v>113</v>
      </c>
      <c r="E18" s="221">
        <f>IF(I17=TRUE,180/SUM(K18,I18,J18,L18),0)</f>
        <v>0</v>
      </c>
      <c r="F18" s="221">
        <f>IF(J17=TRUE,200/SUM(K18,I18,J18,L18),0)</f>
        <v>0</v>
      </c>
      <c r="G18" s="307">
        <f>IF(K17=TRUE,250/SUM(K18,I18,J18,L18),0)</f>
        <v>0</v>
      </c>
      <c r="H18" s="308"/>
      <c r="I18" s="53">
        <f>IF(I15=TRUE,SUM(H111:H112),0)</f>
        <v>0</v>
      </c>
      <c r="J18" s="3">
        <f ca="1">IF(J18=TRUE,SUM(H113:H116),0)</f>
        <v>0</v>
      </c>
      <c r="K18" s="7">
        <f ca="1">IF(K18=TRUE,SUM(H117:H118),0)</f>
        <v>0</v>
      </c>
      <c r="L18" s="40">
        <f>IF(L15=TRUE,SUM(H117:H118),0)</f>
        <v>0</v>
      </c>
      <c r="M18" s="40"/>
      <c r="N18" s="219">
        <f>IF(OR(F18&gt;7,G18&gt;7,E18&gt;7),20,0)</f>
        <v>0</v>
      </c>
      <c r="O18" s="259" t="s">
        <v>144</v>
      </c>
    </row>
    <row r="19" spans="1:15" x14ac:dyDescent="0.3">
      <c r="A19" s="382"/>
      <c r="B19" s="366">
        <v>3</v>
      </c>
      <c r="C19" s="414" t="s">
        <v>111</v>
      </c>
      <c r="D19" s="415"/>
      <c r="E19" s="59" t="s">
        <v>3</v>
      </c>
      <c r="F19" s="71"/>
      <c r="G19" s="71"/>
      <c r="H19" s="72"/>
      <c r="I19" s="58" t="b">
        <v>0</v>
      </c>
      <c r="J19" s="59" t="b">
        <v>0</v>
      </c>
      <c r="K19" s="60" t="b">
        <v>0</v>
      </c>
      <c r="L19" s="61"/>
      <c r="M19" s="61"/>
      <c r="N19" s="230">
        <f>IF(I19=TRUE,15,0)+IF(J19=TRUE,10,0)+IF(K19=TRUE,5,0)</f>
        <v>0</v>
      </c>
    </row>
    <row r="20" spans="1:15" x14ac:dyDescent="0.3">
      <c r="A20" s="382"/>
      <c r="B20" s="367"/>
      <c r="C20" s="416"/>
      <c r="D20" s="417"/>
      <c r="E20" s="3" t="s">
        <v>4</v>
      </c>
      <c r="F20" s="28"/>
      <c r="G20" s="28"/>
      <c r="H20" s="48"/>
      <c r="I20" s="53" t="b">
        <v>0</v>
      </c>
      <c r="J20" s="3" t="b">
        <v>0</v>
      </c>
      <c r="K20" s="7" t="b">
        <v>0</v>
      </c>
      <c r="L20" s="40"/>
      <c r="M20" s="210"/>
      <c r="N20" s="174">
        <f t="shared" ref="N20:N23" si="0">IF(I20=TRUE,15,0)+IF(J20=TRUE,10,0)+IF(K20=TRUE,5,0)</f>
        <v>0</v>
      </c>
    </row>
    <row r="21" spans="1:15" x14ac:dyDescent="0.3">
      <c r="A21" s="382"/>
      <c r="B21" s="367"/>
      <c r="C21" s="416"/>
      <c r="D21" s="417"/>
      <c r="E21" s="3" t="s">
        <v>5</v>
      </c>
      <c r="F21" s="28"/>
      <c r="G21" s="28"/>
      <c r="H21" s="48"/>
      <c r="I21" s="53" t="b">
        <v>0</v>
      </c>
      <c r="J21" s="3" t="b">
        <v>0</v>
      </c>
      <c r="K21" s="7" t="b">
        <v>0</v>
      </c>
      <c r="L21" s="40"/>
      <c r="M21" s="210"/>
      <c r="N21" s="171">
        <f t="shared" si="0"/>
        <v>0</v>
      </c>
    </row>
    <row r="22" spans="1:15" x14ac:dyDescent="0.3">
      <c r="A22" s="382"/>
      <c r="B22" s="367"/>
      <c r="C22" s="416"/>
      <c r="D22" s="417"/>
      <c r="E22" s="3" t="s">
        <v>6</v>
      </c>
      <c r="F22" s="28"/>
      <c r="G22" s="28"/>
      <c r="H22" s="48"/>
      <c r="I22" s="53" t="b">
        <v>0</v>
      </c>
      <c r="J22" s="3" t="b">
        <v>0</v>
      </c>
      <c r="K22" s="7" t="b">
        <v>0</v>
      </c>
      <c r="L22" s="40"/>
      <c r="M22" s="210"/>
      <c r="N22" s="178">
        <f t="shared" si="0"/>
        <v>0</v>
      </c>
    </row>
    <row r="23" spans="1:15" x14ac:dyDescent="0.3">
      <c r="A23" s="382"/>
      <c r="B23" s="367"/>
      <c r="C23" s="416"/>
      <c r="D23" s="417"/>
      <c r="E23" s="3" t="s">
        <v>7</v>
      </c>
      <c r="F23" s="28"/>
      <c r="G23" s="28"/>
      <c r="H23" s="48"/>
      <c r="I23" s="53" t="b">
        <v>0</v>
      </c>
      <c r="J23" s="3" t="b">
        <v>0</v>
      </c>
      <c r="K23" s="7" t="b">
        <v>0</v>
      </c>
      <c r="L23" s="40"/>
      <c r="M23" s="210"/>
      <c r="N23" s="171">
        <f t="shared" si="0"/>
        <v>0</v>
      </c>
    </row>
    <row r="24" spans="1:15" x14ac:dyDescent="0.3">
      <c r="A24" s="382"/>
      <c r="B24" s="367"/>
      <c r="C24" s="416"/>
      <c r="D24" s="417"/>
      <c r="E24" s="3" t="s">
        <v>8</v>
      </c>
      <c r="F24" s="28"/>
      <c r="G24" s="28"/>
      <c r="H24" s="48"/>
      <c r="I24" s="53" t="b">
        <v>0</v>
      </c>
      <c r="J24" s="3" t="b">
        <v>0</v>
      </c>
      <c r="K24" s="7" t="b">
        <v>0</v>
      </c>
      <c r="L24" s="40"/>
      <c r="M24" s="210"/>
      <c r="N24" s="178">
        <f>IF(I24=TRUE,15,0)+IF(J24=TRUE,15,0)+IF(K24=TRUE,5,0)</f>
        <v>0</v>
      </c>
    </row>
    <row r="25" spans="1:15" ht="15" thickBot="1" x14ac:dyDescent="0.35">
      <c r="A25" s="382"/>
      <c r="B25" s="368"/>
      <c r="C25" s="418"/>
      <c r="D25" s="419"/>
      <c r="E25" s="64" t="s">
        <v>9</v>
      </c>
      <c r="F25" s="62"/>
      <c r="G25" s="62"/>
      <c r="H25" s="69"/>
      <c r="I25" s="166" t="b">
        <v>0</v>
      </c>
      <c r="J25" s="167" t="b">
        <v>0</v>
      </c>
      <c r="K25" s="168" t="b">
        <v>0</v>
      </c>
      <c r="L25" s="203"/>
      <c r="M25" s="203"/>
      <c r="N25" s="172">
        <f>IF(I25=TRUE,15,0)+IF(J25=TRUE,15,0)+IF(K25=TRUE,5,0)</f>
        <v>0</v>
      </c>
    </row>
    <row r="26" spans="1:15" x14ac:dyDescent="0.3">
      <c r="A26" s="382"/>
      <c r="B26" s="366">
        <v>4</v>
      </c>
      <c r="C26" s="414" t="s">
        <v>112</v>
      </c>
      <c r="D26" s="415"/>
      <c r="E26" s="59" t="s">
        <v>3</v>
      </c>
      <c r="F26" s="71"/>
      <c r="G26" s="71"/>
      <c r="H26" s="72"/>
      <c r="I26" s="58" t="b">
        <v>0</v>
      </c>
      <c r="J26" s="59" t="b">
        <v>0</v>
      </c>
      <c r="K26" s="60" t="b">
        <v>0</v>
      </c>
      <c r="L26" s="61"/>
      <c r="M26" s="61"/>
      <c r="N26" s="173">
        <f>IF(I26=TRUE,5,0)+IF(J26=TRUE,15,0)+IF(K26=TRUE,10,0)</f>
        <v>0</v>
      </c>
    </row>
    <row r="27" spans="1:15" x14ac:dyDescent="0.3">
      <c r="A27" s="382"/>
      <c r="B27" s="367"/>
      <c r="C27" s="416"/>
      <c r="D27" s="417"/>
      <c r="E27" s="3" t="s">
        <v>4</v>
      </c>
      <c r="F27" s="28"/>
      <c r="G27" s="28"/>
      <c r="H27" s="48"/>
      <c r="I27" s="53" t="b">
        <v>0</v>
      </c>
      <c r="J27" s="3" t="b">
        <v>0</v>
      </c>
      <c r="K27" s="7" t="b">
        <v>0</v>
      </c>
      <c r="L27" s="40"/>
      <c r="M27" s="40"/>
      <c r="N27" s="171">
        <f t="shared" ref="N27:N32" si="1">IF(I27=TRUE,5,0)+IF(J27=TRUE,15,0)+IF(K27=TRUE,10,0)</f>
        <v>0</v>
      </c>
    </row>
    <row r="28" spans="1:15" x14ac:dyDescent="0.3">
      <c r="A28" s="382"/>
      <c r="B28" s="367"/>
      <c r="C28" s="416"/>
      <c r="D28" s="417"/>
      <c r="E28" s="3" t="s">
        <v>5</v>
      </c>
      <c r="F28" s="28"/>
      <c r="G28" s="28"/>
      <c r="H28" s="48"/>
      <c r="I28" s="53" t="b">
        <v>0</v>
      </c>
      <c r="J28" s="3" t="b">
        <v>0</v>
      </c>
      <c r="K28" s="7" t="b">
        <v>0</v>
      </c>
      <c r="L28" s="40"/>
      <c r="M28" s="40"/>
      <c r="N28" s="171">
        <f t="shared" si="1"/>
        <v>0</v>
      </c>
    </row>
    <row r="29" spans="1:15" x14ac:dyDescent="0.3">
      <c r="A29" s="382"/>
      <c r="B29" s="367"/>
      <c r="C29" s="416"/>
      <c r="D29" s="417"/>
      <c r="E29" s="3" t="s">
        <v>6</v>
      </c>
      <c r="F29" s="28"/>
      <c r="G29" s="28"/>
      <c r="H29" s="48"/>
      <c r="I29" s="53" t="b">
        <v>0</v>
      </c>
      <c r="J29" s="3" t="b">
        <v>0</v>
      </c>
      <c r="K29" s="7" t="b">
        <v>0</v>
      </c>
      <c r="L29" s="40"/>
      <c r="M29" s="40"/>
      <c r="N29" s="171">
        <f t="shared" si="1"/>
        <v>0</v>
      </c>
    </row>
    <row r="30" spans="1:15" x14ac:dyDescent="0.3">
      <c r="A30" s="382"/>
      <c r="B30" s="367"/>
      <c r="C30" s="416"/>
      <c r="D30" s="417"/>
      <c r="E30" s="3" t="s">
        <v>7</v>
      </c>
      <c r="F30" s="28"/>
      <c r="G30" s="28"/>
      <c r="H30" s="48"/>
      <c r="I30" s="53" t="b">
        <v>0</v>
      </c>
      <c r="J30" s="3" t="b">
        <v>0</v>
      </c>
      <c r="K30" s="7" t="b">
        <v>0</v>
      </c>
      <c r="L30" s="40"/>
      <c r="M30" s="40"/>
      <c r="N30" s="171">
        <f t="shared" si="1"/>
        <v>0</v>
      </c>
    </row>
    <row r="31" spans="1:15" x14ac:dyDescent="0.3">
      <c r="A31" s="382"/>
      <c r="B31" s="367"/>
      <c r="C31" s="416"/>
      <c r="D31" s="417"/>
      <c r="E31" s="3" t="s">
        <v>8</v>
      </c>
      <c r="F31" s="28"/>
      <c r="G31" s="28"/>
      <c r="H31" s="48"/>
      <c r="I31" s="53" t="b">
        <v>0</v>
      </c>
      <c r="J31" s="3" t="b">
        <v>0</v>
      </c>
      <c r="K31" s="7" t="b">
        <v>0</v>
      </c>
      <c r="L31" s="40"/>
      <c r="M31" s="40"/>
      <c r="N31" s="171">
        <f t="shared" si="1"/>
        <v>0</v>
      </c>
    </row>
    <row r="32" spans="1:15" ht="15" thickBot="1" x14ac:dyDescent="0.35">
      <c r="A32" s="382"/>
      <c r="B32" s="368"/>
      <c r="C32" s="418"/>
      <c r="D32" s="419"/>
      <c r="E32" s="64" t="s">
        <v>9</v>
      </c>
      <c r="F32" s="62"/>
      <c r="G32" s="62"/>
      <c r="H32" s="69"/>
      <c r="I32" s="63" t="b">
        <v>0</v>
      </c>
      <c r="J32" s="64" t="b">
        <v>0</v>
      </c>
      <c r="K32" s="65" t="b">
        <v>0</v>
      </c>
      <c r="L32" s="66"/>
      <c r="M32" s="66"/>
      <c r="N32" s="172">
        <f t="shared" si="1"/>
        <v>0</v>
      </c>
    </row>
    <row r="33" spans="1:15" x14ac:dyDescent="0.3">
      <c r="A33" s="382"/>
      <c r="B33" s="388">
        <v>5</v>
      </c>
      <c r="C33" s="429" t="s">
        <v>118</v>
      </c>
      <c r="D33" s="430"/>
      <c r="E33" s="431"/>
      <c r="F33" s="29"/>
      <c r="G33" s="29"/>
      <c r="H33" s="50"/>
      <c r="I33" s="55"/>
      <c r="J33" s="10"/>
      <c r="K33" s="21"/>
      <c r="L33" s="42"/>
      <c r="M33" s="42"/>
      <c r="N33" s="173"/>
    </row>
    <row r="34" spans="1:15" x14ac:dyDescent="0.3">
      <c r="A34" s="382"/>
      <c r="B34" s="388"/>
      <c r="C34" s="18"/>
      <c r="D34" s="428" t="s">
        <v>17</v>
      </c>
      <c r="E34" s="376"/>
      <c r="F34" s="28"/>
      <c r="G34" s="28"/>
      <c r="H34" s="48"/>
      <c r="I34" s="53" t="b">
        <v>0</v>
      </c>
      <c r="J34" s="3" t="b">
        <v>0</v>
      </c>
      <c r="K34" s="7" t="b">
        <v>0</v>
      </c>
      <c r="L34" s="40"/>
      <c r="M34" s="40"/>
      <c r="N34" s="171">
        <f>IF(I34=TRUE,20,0)+IF(J34=TRUE,10,0)</f>
        <v>0</v>
      </c>
    </row>
    <row r="35" spans="1:15" ht="32.4" customHeight="1" thickBot="1" x14ac:dyDescent="0.35">
      <c r="A35" s="382"/>
      <c r="B35" s="388"/>
      <c r="C35" s="432" t="s">
        <v>114</v>
      </c>
      <c r="D35" s="397"/>
      <c r="E35" s="398"/>
      <c r="F35" s="426"/>
      <c r="G35" s="427"/>
      <c r="H35" s="427"/>
      <c r="I35" s="54" t="b">
        <v>0</v>
      </c>
      <c r="J35" s="9"/>
      <c r="K35" s="14"/>
      <c r="L35" s="41"/>
      <c r="M35" s="41"/>
      <c r="N35" s="174">
        <f>IF(I35=TRUE,10,0)</f>
        <v>0</v>
      </c>
    </row>
    <row r="36" spans="1:15" ht="21.6" thickBot="1" x14ac:dyDescent="0.35">
      <c r="A36" s="383"/>
      <c r="B36" s="384" t="s">
        <v>19</v>
      </c>
      <c r="C36" s="384"/>
      <c r="D36" s="385"/>
      <c r="E36" s="385"/>
      <c r="F36" s="385"/>
      <c r="G36" s="385"/>
      <c r="H36" s="386"/>
      <c r="I36" s="547"/>
      <c r="J36" s="548"/>
      <c r="K36" s="548"/>
      <c r="L36" s="548"/>
      <c r="M36" s="548"/>
      <c r="N36" s="36">
        <f>SUM(N2:N35)</f>
        <v>0</v>
      </c>
    </row>
    <row r="37" spans="1:15" ht="15" thickTop="1" x14ac:dyDescent="0.3">
      <c r="A37" s="400" t="s">
        <v>20</v>
      </c>
      <c r="B37" s="366">
        <v>6</v>
      </c>
      <c r="C37" s="433" t="s">
        <v>21</v>
      </c>
      <c r="D37" s="434"/>
      <c r="E37" s="434"/>
      <c r="F37" s="434"/>
      <c r="G37" s="434"/>
      <c r="H37" s="435"/>
      <c r="I37" s="67"/>
      <c r="J37" s="12"/>
      <c r="K37" s="13"/>
      <c r="L37" s="39"/>
      <c r="M37" s="39"/>
      <c r="N37" s="183"/>
    </row>
    <row r="38" spans="1:15" x14ac:dyDescent="0.3">
      <c r="A38" s="401"/>
      <c r="B38" s="367"/>
      <c r="C38" s="455" t="s">
        <v>22</v>
      </c>
      <c r="D38" s="456"/>
      <c r="E38" s="212" t="s">
        <v>24</v>
      </c>
      <c r="F38" s="362"/>
      <c r="G38" s="363"/>
      <c r="H38" s="364"/>
      <c r="I38" s="8" t="b">
        <v>0</v>
      </c>
      <c r="J38" s="3"/>
      <c r="K38" s="7"/>
      <c r="L38" s="40"/>
      <c r="M38" s="40"/>
      <c r="N38" s="171">
        <f>IF(I38=TRUE,30,0)</f>
        <v>0</v>
      </c>
      <c r="O38" s="374" t="s">
        <v>119</v>
      </c>
    </row>
    <row r="39" spans="1:15" ht="15" thickBot="1" x14ac:dyDescent="0.35">
      <c r="A39" s="401"/>
      <c r="B39" s="368"/>
      <c r="C39" s="457" t="s">
        <v>23</v>
      </c>
      <c r="D39" s="458"/>
      <c r="E39" s="68" t="s">
        <v>24</v>
      </c>
      <c r="F39" s="426"/>
      <c r="G39" s="427"/>
      <c r="H39" s="454"/>
      <c r="I39" s="211" t="b">
        <v>0</v>
      </c>
      <c r="J39" s="64"/>
      <c r="K39" s="65"/>
      <c r="L39" s="66"/>
      <c r="M39" s="66"/>
      <c r="N39" s="174">
        <f>IF(I39=TRUE,30,0)</f>
        <v>0</v>
      </c>
      <c r="O39" s="374"/>
    </row>
    <row r="40" spans="1:15" x14ac:dyDescent="0.3">
      <c r="A40" s="401"/>
      <c r="B40" s="366">
        <v>7</v>
      </c>
      <c r="C40" s="433" t="s">
        <v>123</v>
      </c>
      <c r="D40" s="434"/>
      <c r="E40" s="434"/>
      <c r="F40" s="434"/>
      <c r="G40" s="434"/>
      <c r="H40" s="435"/>
      <c r="I40" s="202"/>
      <c r="J40" s="167"/>
      <c r="K40" s="168"/>
      <c r="L40" s="203"/>
      <c r="M40" s="203"/>
      <c r="N40" s="284"/>
    </row>
    <row r="41" spans="1:15" ht="14.4" customHeight="1" x14ac:dyDescent="0.3">
      <c r="A41" s="401"/>
      <c r="B41" s="367"/>
      <c r="C41" s="436" t="s">
        <v>110</v>
      </c>
      <c r="D41" s="439" t="s">
        <v>108</v>
      </c>
      <c r="E41" s="440"/>
      <c r="F41" s="443"/>
      <c r="G41" s="444"/>
      <c r="H41" s="213" t="s">
        <v>109</v>
      </c>
      <c r="I41" s="54"/>
      <c r="J41" s="9"/>
      <c r="K41" s="14"/>
      <c r="L41" s="41"/>
      <c r="M41" s="216"/>
      <c r="N41" s="174">
        <f>IF(AND((10&lt;=F41)=TRUE,(F41&lt;20)=TRUE),15,0)</f>
        <v>0</v>
      </c>
    </row>
    <row r="42" spans="1:15" x14ac:dyDescent="0.3">
      <c r="A42" s="401"/>
      <c r="B42" s="367"/>
      <c r="C42" s="437"/>
      <c r="D42" s="439" t="s">
        <v>105</v>
      </c>
      <c r="E42" s="440"/>
      <c r="F42" s="443"/>
      <c r="G42" s="444"/>
      <c r="H42" s="214" t="s">
        <v>109</v>
      </c>
      <c r="I42" s="54" t="e">
        <f>F42/(F42+F43+F44+F45+F41)*100</f>
        <v>#DIV/0!</v>
      </c>
      <c r="J42" s="9"/>
      <c r="K42" s="14"/>
      <c r="L42" s="41"/>
      <c r="M42" s="216"/>
      <c r="N42" s="283" t="e">
        <f>IF(AND(I42&lt;35,I42&gt;15),15,0)</f>
        <v>#DIV/0!</v>
      </c>
    </row>
    <row r="43" spans="1:15" x14ac:dyDescent="0.3">
      <c r="A43" s="401"/>
      <c r="B43" s="367"/>
      <c r="C43" s="437"/>
      <c r="D43" s="439" t="s">
        <v>106</v>
      </c>
      <c r="E43" s="440"/>
      <c r="F43" s="443"/>
      <c r="G43" s="444"/>
      <c r="H43" s="214" t="s">
        <v>109</v>
      </c>
      <c r="I43" s="54" t="e">
        <f>F43/(F41+F43+F44+F45+F42)*100</f>
        <v>#DIV/0!</v>
      </c>
      <c r="J43" s="9"/>
      <c r="K43" s="14"/>
      <c r="L43" s="41"/>
      <c r="M43" s="216"/>
      <c r="N43" s="281" t="e">
        <f>IF(AND(I42&gt;20,I43&gt;20),15,0)+IF(I43&gt;30,10,0)</f>
        <v>#DIV/0!</v>
      </c>
    </row>
    <row r="44" spans="1:15" x14ac:dyDescent="0.3">
      <c r="A44" s="401"/>
      <c r="B44" s="367"/>
      <c r="C44" s="437"/>
      <c r="D44" s="439" t="s">
        <v>107</v>
      </c>
      <c r="E44" s="440"/>
      <c r="F44" s="443"/>
      <c r="G44" s="444"/>
      <c r="H44" s="214" t="s">
        <v>109</v>
      </c>
      <c r="I44" s="54" t="e">
        <f>F44/(F44+F45+F41+F42+F43)*100</f>
        <v>#DIV/0!</v>
      </c>
      <c r="J44" s="9"/>
      <c r="K44" s="14"/>
      <c r="L44" s="41"/>
      <c r="M44" s="216"/>
      <c r="N44" s="283" t="e">
        <f>IF(AND(I44&gt;20,I44&lt;50),15,0)</f>
        <v>#DIV/0!</v>
      </c>
    </row>
    <row r="45" spans="1:15" ht="15" thickBot="1" x14ac:dyDescent="0.35">
      <c r="A45" s="401"/>
      <c r="B45" s="368"/>
      <c r="C45" s="438"/>
      <c r="D45" s="441" t="s">
        <v>159</v>
      </c>
      <c r="E45" s="442"/>
      <c r="F45" s="452"/>
      <c r="G45" s="453"/>
      <c r="H45" s="215" t="s">
        <v>109</v>
      </c>
      <c r="I45" s="63"/>
      <c r="J45" s="64"/>
      <c r="K45" s="65"/>
      <c r="L45" s="66"/>
      <c r="M45" s="209"/>
      <c r="N45" s="282">
        <f>IF(AND(F45&gt;4.9,F45&lt;15),15,0)</f>
        <v>0</v>
      </c>
    </row>
    <row r="46" spans="1:15" x14ac:dyDescent="0.3">
      <c r="A46" s="401"/>
      <c r="B46" s="366">
        <v>8</v>
      </c>
      <c r="C46" s="390" t="s">
        <v>121</v>
      </c>
      <c r="D46" s="393" t="s">
        <v>122</v>
      </c>
      <c r="E46" s="394"/>
      <c r="F46" s="372"/>
      <c r="G46" s="373"/>
      <c r="H46" s="373"/>
      <c r="I46" s="58" t="b">
        <v>0</v>
      </c>
      <c r="J46" s="59"/>
      <c r="K46" s="60"/>
      <c r="L46" s="61"/>
      <c r="M46" s="61"/>
      <c r="N46" s="173">
        <f>IF(I46=TRUE,15,0)</f>
        <v>0</v>
      </c>
    </row>
    <row r="47" spans="1:15" x14ac:dyDescent="0.3">
      <c r="A47" s="401"/>
      <c r="B47" s="367"/>
      <c r="C47" s="391"/>
      <c r="D47" s="395"/>
      <c r="E47" s="396"/>
      <c r="F47" s="303"/>
      <c r="G47" s="399"/>
      <c r="H47" s="399"/>
      <c r="I47" s="53" t="b">
        <v>0</v>
      </c>
      <c r="J47" s="3"/>
      <c r="K47" s="7"/>
      <c r="L47" s="40"/>
      <c r="M47" s="40"/>
      <c r="N47" s="171">
        <f>IF(I47=TRUE,15,0)</f>
        <v>0</v>
      </c>
    </row>
    <row r="48" spans="1:15" x14ac:dyDescent="0.3">
      <c r="A48" s="401"/>
      <c r="B48" s="367"/>
      <c r="C48" s="391"/>
      <c r="D48" s="395"/>
      <c r="E48" s="396"/>
      <c r="F48" s="303"/>
      <c r="G48" s="399"/>
      <c r="H48" s="399"/>
      <c r="I48" s="53" t="b">
        <v>0</v>
      </c>
      <c r="J48" s="3"/>
      <c r="K48" s="7"/>
      <c r="L48" s="40"/>
      <c r="M48" s="40"/>
      <c r="N48" s="171">
        <f>IF(I48=TRUE,15,0)</f>
        <v>0</v>
      </c>
    </row>
    <row r="49" spans="1:14" x14ac:dyDescent="0.3">
      <c r="A49" s="401"/>
      <c r="B49" s="367"/>
      <c r="C49" s="391"/>
      <c r="D49" s="395"/>
      <c r="E49" s="396"/>
      <c r="F49" s="303"/>
      <c r="G49" s="399"/>
      <c r="H49" s="399"/>
      <c r="I49" s="53" t="b">
        <v>0</v>
      </c>
      <c r="J49" s="3"/>
      <c r="K49" s="7"/>
      <c r="L49" s="40"/>
      <c r="M49" s="40"/>
      <c r="N49" s="171">
        <f>IF(I49=TRUE,15,0)</f>
        <v>0</v>
      </c>
    </row>
    <row r="50" spans="1:14" ht="15" thickBot="1" x14ac:dyDescent="0.35">
      <c r="A50" s="401"/>
      <c r="B50" s="368"/>
      <c r="C50" s="392"/>
      <c r="D50" s="397"/>
      <c r="E50" s="398"/>
      <c r="F50" s="426"/>
      <c r="G50" s="427"/>
      <c r="H50" s="427"/>
      <c r="I50" s="63" t="b">
        <v>0</v>
      </c>
      <c r="J50" s="64"/>
      <c r="K50" s="65"/>
      <c r="L50" s="66"/>
      <c r="M50" s="66"/>
      <c r="N50" s="172">
        <f>IF(I50=TRUE,15,0)</f>
        <v>0</v>
      </c>
    </row>
    <row r="51" spans="1:14" x14ac:dyDescent="0.3">
      <c r="A51" s="401"/>
      <c r="B51" s="366">
        <v>9</v>
      </c>
      <c r="C51" s="369" t="s">
        <v>120</v>
      </c>
      <c r="D51" s="370"/>
      <c r="E51" s="371"/>
      <c r="F51" s="372"/>
      <c r="G51" s="373"/>
      <c r="H51" s="373"/>
      <c r="I51" s="58" t="b">
        <v>0</v>
      </c>
      <c r="J51" s="59"/>
      <c r="K51" s="60"/>
      <c r="L51" s="61"/>
      <c r="M51" s="61"/>
      <c r="N51" s="182"/>
    </row>
    <row r="52" spans="1:14" x14ac:dyDescent="0.3">
      <c r="A52" s="401"/>
      <c r="B52" s="367"/>
      <c r="C52" s="379"/>
      <c r="D52" s="375" t="s">
        <v>13</v>
      </c>
      <c r="E52" s="376"/>
      <c r="F52" s="28"/>
      <c r="G52" s="28"/>
      <c r="H52" s="48"/>
      <c r="I52" s="53" t="b">
        <v>0</v>
      </c>
      <c r="J52" s="3" t="b">
        <v>0</v>
      </c>
      <c r="K52" s="7" t="b">
        <v>0</v>
      </c>
      <c r="L52" s="40"/>
      <c r="M52" s="40"/>
      <c r="N52" s="171">
        <f>IF(I52=TRUE,5,0)+IF(J52=TRUE,15,0)+IF(K52=TRUE,20,0)</f>
        <v>0</v>
      </c>
    </row>
    <row r="53" spans="1:14" ht="15" thickBot="1" x14ac:dyDescent="0.35">
      <c r="A53" s="401"/>
      <c r="B53" s="368"/>
      <c r="C53" s="380"/>
      <c r="D53" s="377" t="s">
        <v>16</v>
      </c>
      <c r="E53" s="378"/>
      <c r="F53" s="62"/>
      <c r="G53" s="62"/>
      <c r="H53" s="69"/>
      <c r="I53" s="63" t="b">
        <v>0</v>
      </c>
      <c r="J53" s="64" t="b">
        <v>0</v>
      </c>
      <c r="K53" s="65" t="b">
        <v>0</v>
      </c>
      <c r="L53" s="66"/>
      <c r="M53" s="66"/>
      <c r="N53" s="172">
        <f>IF(I53=TRUE,5,0)+IF(J53=TRUE,15,0)+IF(K53=TRUE,20,0)</f>
        <v>0</v>
      </c>
    </row>
    <row r="54" spans="1:14" x14ac:dyDescent="0.3">
      <c r="A54" s="401"/>
      <c r="B54" s="366">
        <v>10</v>
      </c>
      <c r="C54" s="369" t="s">
        <v>115</v>
      </c>
      <c r="D54" s="370"/>
      <c r="E54" s="371"/>
      <c r="F54" s="201">
        <f ca="1" xml:space="preserve"> YEAR( TODAY())</f>
        <v>2021</v>
      </c>
      <c r="G54" s="200">
        <f ca="1" xml:space="preserve"> YEAR( TODAY())-1</f>
        <v>2020</v>
      </c>
      <c r="H54" s="318"/>
      <c r="I54" s="58"/>
      <c r="J54" s="59"/>
      <c r="K54" s="60"/>
      <c r="L54" s="61"/>
      <c r="M54" s="61"/>
      <c r="N54" s="204"/>
    </row>
    <row r="55" spans="1:14" x14ac:dyDescent="0.3">
      <c r="A55" s="401"/>
      <c r="B55" s="367"/>
      <c r="C55" s="309" t="s">
        <v>167</v>
      </c>
      <c r="D55" s="310"/>
      <c r="E55" s="311"/>
      <c r="F55" s="293"/>
      <c r="G55" s="294"/>
      <c r="H55" s="319"/>
      <c r="I55" s="55"/>
      <c r="J55" s="10"/>
      <c r="K55" s="21"/>
      <c r="L55" s="42"/>
      <c r="M55" s="42"/>
      <c r="N55" s="205">
        <f>IF(I55=TRUE,20,0)+IF(J55=TRUE,20,0)</f>
        <v>0</v>
      </c>
    </row>
    <row r="56" spans="1:14" x14ac:dyDescent="0.3">
      <c r="A56" s="401"/>
      <c r="B56" s="367"/>
      <c r="C56" s="309" t="s">
        <v>25</v>
      </c>
      <c r="D56" s="310"/>
      <c r="E56" s="311"/>
      <c r="F56" s="124"/>
      <c r="G56" s="97"/>
      <c r="H56" s="319"/>
      <c r="I56" s="53" t="b">
        <v>0</v>
      </c>
      <c r="J56" s="3" t="b">
        <v>0</v>
      </c>
      <c r="K56" s="7"/>
      <c r="L56" s="40"/>
      <c r="M56" s="40"/>
      <c r="N56" s="205">
        <f>IF(I56=TRUE,20,0)+IF(J56=TRUE,20,0)</f>
        <v>0</v>
      </c>
    </row>
    <row r="57" spans="1:14" x14ac:dyDescent="0.3">
      <c r="A57" s="401"/>
      <c r="B57" s="367"/>
      <c r="C57" s="309" t="s">
        <v>26</v>
      </c>
      <c r="D57" s="310"/>
      <c r="E57" s="311"/>
      <c r="F57" s="124"/>
      <c r="G57" s="97"/>
      <c r="H57" s="319"/>
      <c r="I57" s="53" t="b">
        <v>0</v>
      </c>
      <c r="J57" s="3" t="b">
        <v>0</v>
      </c>
      <c r="K57" s="7"/>
      <c r="L57" s="40"/>
      <c r="M57" s="40"/>
      <c r="N57" s="205">
        <f>IF(I57=TRUE,20,0)+IF(J57=TRUE,20,0)</f>
        <v>0</v>
      </c>
    </row>
    <row r="58" spans="1:14" ht="15" thickBot="1" x14ac:dyDescent="0.35">
      <c r="A58" s="401"/>
      <c r="B58" s="368"/>
      <c r="C58" s="467" t="s">
        <v>27</v>
      </c>
      <c r="D58" s="468"/>
      <c r="E58" s="469"/>
      <c r="F58" s="125"/>
      <c r="G58" s="126"/>
      <c r="H58" s="320"/>
      <c r="I58" s="63" t="b">
        <v>0</v>
      </c>
      <c r="J58" s="64" t="b">
        <v>0</v>
      </c>
      <c r="K58" s="65"/>
      <c r="L58" s="66"/>
      <c r="M58" s="66"/>
      <c r="N58" s="206">
        <f>IF(I58=TRUE,20,0)+IF(J58=TRUE,20,0)</f>
        <v>0</v>
      </c>
    </row>
    <row r="59" spans="1:14" ht="14.4" customHeight="1" x14ac:dyDescent="0.3">
      <c r="A59" s="401"/>
      <c r="B59" s="388">
        <v>11</v>
      </c>
      <c r="C59" s="470" t="s">
        <v>28</v>
      </c>
      <c r="D59" s="471"/>
      <c r="E59" s="471"/>
      <c r="F59" s="471"/>
      <c r="G59" s="471"/>
      <c r="H59" s="471"/>
      <c r="I59" s="55"/>
      <c r="J59" s="10"/>
      <c r="K59" s="21"/>
      <c r="L59" s="42"/>
      <c r="M59" s="42"/>
      <c r="N59" s="180"/>
    </row>
    <row r="60" spans="1:14" ht="14.4" customHeight="1" x14ac:dyDescent="0.3">
      <c r="A60" s="401"/>
      <c r="B60" s="388"/>
      <c r="C60" s="472" t="s">
        <v>29</v>
      </c>
      <c r="D60" s="473"/>
      <c r="E60" s="473"/>
      <c r="F60" s="473"/>
      <c r="G60" s="473"/>
      <c r="H60" s="473"/>
      <c r="I60" s="53"/>
      <c r="J60" s="3"/>
      <c r="K60" s="7"/>
      <c r="L60" s="40"/>
      <c r="M60" s="40"/>
      <c r="N60" s="181"/>
    </row>
    <row r="61" spans="1:14" x14ac:dyDescent="0.3">
      <c r="A61" s="401"/>
      <c r="B61" s="388"/>
      <c r="C61" s="474" t="s">
        <v>30</v>
      </c>
      <c r="D61" s="15" t="s">
        <v>168</v>
      </c>
      <c r="E61" s="30"/>
      <c r="F61" s="30"/>
      <c r="G61" s="30"/>
      <c r="H61" s="49"/>
      <c r="I61" s="53" t="b">
        <v>0</v>
      </c>
      <c r="J61" s="3" t="b">
        <v>0</v>
      </c>
      <c r="K61" s="7" t="b">
        <v>0</v>
      </c>
      <c r="L61" s="40"/>
      <c r="M61" s="40"/>
      <c r="N61" s="171">
        <f>IF(I61=TRUE,3,0)+IF(J61=TRUE,3,0)+IF(K61=TRUE,1,0)</f>
        <v>0</v>
      </c>
    </row>
    <row r="62" spans="1:14" x14ac:dyDescent="0.3">
      <c r="A62" s="401"/>
      <c r="B62" s="388"/>
      <c r="C62" s="465"/>
      <c r="D62" s="15" t="s">
        <v>33</v>
      </c>
      <c r="E62" s="31"/>
      <c r="F62" s="30"/>
      <c r="G62" s="30"/>
      <c r="H62" s="49"/>
      <c r="I62" s="53" t="b">
        <v>0</v>
      </c>
      <c r="J62" s="3" t="b">
        <v>0</v>
      </c>
      <c r="K62" s="7" t="b">
        <v>0</v>
      </c>
      <c r="L62" s="40"/>
      <c r="M62" s="40"/>
      <c r="N62" s="171">
        <f>IF(I62=TRUE,3,0)+IF(J62=TRUE,2,0)+IF(K62=TRUE,1,0)</f>
        <v>0</v>
      </c>
    </row>
    <row r="63" spans="1:14" x14ac:dyDescent="0.3">
      <c r="A63" s="401"/>
      <c r="B63" s="388"/>
      <c r="C63" s="466"/>
      <c r="D63" s="127" t="s">
        <v>34</v>
      </c>
      <c r="E63" s="130"/>
      <c r="F63" s="130"/>
      <c r="G63" s="130"/>
      <c r="H63" s="131"/>
      <c r="I63" s="132" t="b">
        <v>0</v>
      </c>
      <c r="J63" s="133" t="b">
        <v>0</v>
      </c>
      <c r="K63" s="134" t="b">
        <v>0</v>
      </c>
      <c r="L63" s="135"/>
      <c r="M63" s="135"/>
      <c r="N63" s="177">
        <f>IF(I63=TRUE,5,0)+IF(J63=TRUE,3,0)+IF(K63=TRUE,1,0)</f>
        <v>0</v>
      </c>
    </row>
    <row r="64" spans="1:14" x14ac:dyDescent="0.3">
      <c r="A64" s="401"/>
      <c r="B64" s="388"/>
      <c r="C64" s="465" t="s">
        <v>31</v>
      </c>
      <c r="D64" s="22" t="s">
        <v>168</v>
      </c>
      <c r="E64" s="29"/>
      <c r="F64" s="29"/>
      <c r="G64" s="29"/>
      <c r="H64" s="50"/>
      <c r="I64" s="55" t="b">
        <v>0</v>
      </c>
      <c r="J64" s="10" t="b">
        <v>0</v>
      </c>
      <c r="K64" s="21" t="b">
        <v>0</v>
      </c>
      <c r="L64" s="42"/>
      <c r="M64" s="42"/>
      <c r="N64" s="173">
        <f>IF(I64=TRUE,3,0)+IF(J64=TRUE,3,0)+IF(K64=TRUE,1,0)</f>
        <v>0</v>
      </c>
    </row>
    <row r="65" spans="1:14" x14ac:dyDescent="0.3">
      <c r="A65" s="401"/>
      <c r="B65" s="388"/>
      <c r="C65" s="465"/>
      <c r="D65" s="15" t="s">
        <v>33</v>
      </c>
      <c r="E65" s="28"/>
      <c r="F65" s="28"/>
      <c r="G65" s="28"/>
      <c r="H65" s="48"/>
      <c r="I65" s="53" t="b">
        <v>0</v>
      </c>
      <c r="J65" s="3" t="b">
        <v>0</v>
      </c>
      <c r="K65" s="7" t="b">
        <v>0</v>
      </c>
      <c r="L65" s="40"/>
      <c r="M65" s="40"/>
      <c r="N65" s="171">
        <f t="shared" ref="N65:N71" si="2">IF(I65=TRUE,3,0)+IF(J65=TRUE,2,0)+IF(K65=TRUE,1,0)</f>
        <v>0</v>
      </c>
    </row>
    <row r="66" spans="1:14" x14ac:dyDescent="0.3">
      <c r="A66" s="401"/>
      <c r="B66" s="388"/>
      <c r="C66" s="466"/>
      <c r="D66" s="127" t="s">
        <v>34</v>
      </c>
      <c r="E66" s="128"/>
      <c r="F66" s="128"/>
      <c r="G66" s="128"/>
      <c r="H66" s="129"/>
      <c r="I66" s="132" t="b">
        <v>0</v>
      </c>
      <c r="J66" s="133" t="b">
        <v>0</v>
      </c>
      <c r="K66" s="134" t="b">
        <v>0</v>
      </c>
      <c r="L66" s="135"/>
      <c r="M66" s="135"/>
      <c r="N66" s="177">
        <f>IF(I66=TRUE,5,0)+IF(J66=TRUE,2,0)+IF(K66=TRUE,1,0)</f>
        <v>0</v>
      </c>
    </row>
    <row r="67" spans="1:14" x14ac:dyDescent="0.3">
      <c r="A67" s="401"/>
      <c r="B67" s="388"/>
      <c r="C67" s="465" t="s">
        <v>32</v>
      </c>
      <c r="D67" s="22" t="s">
        <v>168</v>
      </c>
      <c r="E67" s="29"/>
      <c r="F67" s="29"/>
      <c r="G67" s="29"/>
      <c r="H67" s="50"/>
      <c r="I67" s="55" t="b">
        <v>0</v>
      </c>
      <c r="J67" s="10" t="b">
        <v>0</v>
      </c>
      <c r="K67" s="21" t="b">
        <v>0</v>
      </c>
      <c r="L67" s="42"/>
      <c r="M67" s="42"/>
      <c r="N67" s="173">
        <f>IF(I67=TRUE,3,0)+IF(J67=TRUE,3,0)+IF(K67=TRUE,2,0)</f>
        <v>0</v>
      </c>
    </row>
    <row r="68" spans="1:14" x14ac:dyDescent="0.3">
      <c r="A68" s="401"/>
      <c r="B68" s="388"/>
      <c r="C68" s="465"/>
      <c r="D68" s="15" t="s">
        <v>33</v>
      </c>
      <c r="E68" s="28"/>
      <c r="F68" s="28"/>
      <c r="G68" s="28"/>
      <c r="H68" s="48"/>
      <c r="I68" s="53" t="b">
        <v>0</v>
      </c>
      <c r="J68" s="3" t="b">
        <v>0</v>
      </c>
      <c r="K68" s="7" t="b">
        <v>0</v>
      </c>
      <c r="L68" s="40"/>
      <c r="M68" s="40"/>
      <c r="N68" s="171">
        <f>IF(I68=TRUE,5,0)+IF(J68=TRUE,3,0)+IF(K68=TRUE,1,0)</f>
        <v>0</v>
      </c>
    </row>
    <row r="69" spans="1:14" x14ac:dyDescent="0.3">
      <c r="A69" s="401"/>
      <c r="B69" s="388"/>
      <c r="C69" s="466"/>
      <c r="D69" s="127" t="s">
        <v>34</v>
      </c>
      <c r="E69" s="128"/>
      <c r="F69" s="128"/>
      <c r="G69" s="128"/>
      <c r="H69" s="129"/>
      <c r="I69" s="132" t="b">
        <v>0</v>
      </c>
      <c r="J69" s="133" t="b">
        <v>0</v>
      </c>
      <c r="K69" s="134" t="b">
        <v>0</v>
      </c>
      <c r="L69" s="135"/>
      <c r="M69" s="135"/>
      <c r="N69" s="177">
        <f>IF(I69=TRUE,5,0)+IF(J69=TRUE,2,0)+IF(K69=TRUE,1,0)</f>
        <v>0</v>
      </c>
    </row>
    <row r="70" spans="1:14" x14ac:dyDescent="0.3">
      <c r="A70" s="401"/>
      <c r="B70" s="388"/>
      <c r="C70" s="465" t="s">
        <v>145</v>
      </c>
      <c r="D70" s="22" t="s">
        <v>168</v>
      </c>
      <c r="E70" s="29"/>
      <c r="F70" s="29"/>
      <c r="G70" s="29"/>
      <c r="H70" s="50"/>
      <c r="I70" s="55" t="b">
        <v>0</v>
      </c>
      <c r="J70" s="10" t="b">
        <v>0</v>
      </c>
      <c r="K70" s="21" t="b">
        <v>0</v>
      </c>
      <c r="L70" s="42"/>
      <c r="M70" s="42"/>
      <c r="N70" s="173">
        <f>IF(I70=TRUE,3,0)+IF(J70=TRUE,3,0)+IF(K70=TRUE,1,0)</f>
        <v>0</v>
      </c>
    </row>
    <row r="71" spans="1:14" x14ac:dyDescent="0.3">
      <c r="A71" s="401"/>
      <c r="B71" s="388"/>
      <c r="C71" s="465"/>
      <c r="D71" s="15" t="s">
        <v>33</v>
      </c>
      <c r="E71" s="28"/>
      <c r="F71" s="28"/>
      <c r="G71" s="28"/>
      <c r="H71" s="48"/>
      <c r="I71" s="53" t="b">
        <v>0</v>
      </c>
      <c r="J71" s="3" t="b">
        <v>0</v>
      </c>
      <c r="K71" s="7" t="b">
        <v>0</v>
      </c>
      <c r="L71" s="40"/>
      <c r="M71" s="40"/>
      <c r="N71" s="171">
        <f t="shared" si="2"/>
        <v>0</v>
      </c>
    </row>
    <row r="72" spans="1:14" ht="15" thickBot="1" x14ac:dyDescent="0.35">
      <c r="A72" s="401"/>
      <c r="B72" s="388"/>
      <c r="C72" s="465"/>
      <c r="D72" s="73" t="s">
        <v>34</v>
      </c>
      <c r="E72" s="38"/>
      <c r="F72" s="38"/>
      <c r="G72" s="38"/>
      <c r="H72" s="70"/>
      <c r="I72" s="54" t="b">
        <v>0</v>
      </c>
      <c r="J72" s="9" t="b">
        <v>0</v>
      </c>
      <c r="K72" s="14" t="b">
        <v>0</v>
      </c>
      <c r="L72" s="41"/>
      <c r="M72" s="41"/>
      <c r="N72" s="174">
        <f>IF(I72=TRUE,5,0)+IF(J72=TRUE,2,0)+IF(K72=TRUE,1,0)</f>
        <v>0</v>
      </c>
    </row>
    <row r="73" spans="1:14" x14ac:dyDescent="0.3">
      <c r="A73" s="401"/>
      <c r="B73" s="366">
        <v>12</v>
      </c>
      <c r="C73" s="74" t="s">
        <v>35</v>
      </c>
      <c r="D73" s="75" t="s">
        <v>36</v>
      </c>
      <c r="E73" s="76"/>
      <c r="F73" s="372"/>
      <c r="G73" s="373"/>
      <c r="H73" s="373"/>
      <c r="I73" s="58" t="b">
        <v>0</v>
      </c>
      <c r="J73" s="59"/>
      <c r="K73" s="60"/>
      <c r="L73" s="61"/>
      <c r="M73" s="61"/>
      <c r="N73" s="230">
        <f>IF(AND(I73=TRUE,I77="Non vide"),5,0)</f>
        <v>0</v>
      </c>
    </row>
    <row r="74" spans="1:14" x14ac:dyDescent="0.3">
      <c r="A74" s="401"/>
      <c r="B74" s="367"/>
      <c r="C74" s="6"/>
      <c r="D74" s="4" t="s">
        <v>37</v>
      </c>
      <c r="E74" s="6"/>
      <c r="F74" s="303"/>
      <c r="G74" s="399"/>
      <c r="H74" s="399"/>
      <c r="I74" s="53" t="b">
        <v>0</v>
      </c>
      <c r="J74" s="3"/>
      <c r="K74" s="7"/>
      <c r="L74" s="40"/>
      <c r="M74" s="40"/>
      <c r="N74" s="174">
        <f>IF(AND(I74=TRUE,I77="Non vide"),5,0)</f>
        <v>0</v>
      </c>
    </row>
    <row r="75" spans="1:14" x14ac:dyDescent="0.3">
      <c r="A75" s="401"/>
      <c r="B75" s="367"/>
      <c r="C75" s="6"/>
      <c r="D75" s="4" t="s">
        <v>38</v>
      </c>
      <c r="E75" s="6"/>
      <c r="F75" s="303"/>
      <c r="G75" s="399"/>
      <c r="H75" s="399"/>
      <c r="I75" s="53" t="b">
        <v>0</v>
      </c>
      <c r="J75" s="3"/>
      <c r="K75" s="7"/>
      <c r="L75" s="40"/>
      <c r="M75" s="40"/>
      <c r="N75" s="174">
        <f>IF(AND(I75=TRUE,I77="Non vide"),5,0)</f>
        <v>0</v>
      </c>
    </row>
    <row r="76" spans="1:14" x14ac:dyDescent="0.3">
      <c r="A76" s="401"/>
      <c r="B76" s="367"/>
      <c r="C76" s="121"/>
      <c r="D76" s="123" t="s">
        <v>39</v>
      </c>
      <c r="E76" s="121"/>
      <c r="F76" s="568"/>
      <c r="G76" s="569"/>
      <c r="H76" s="569"/>
      <c r="I76" s="118" t="b">
        <v>0</v>
      </c>
      <c r="J76" s="111"/>
      <c r="K76" s="119"/>
      <c r="L76" s="120"/>
      <c r="M76" s="120"/>
      <c r="N76" s="174">
        <f>IF(AND(I76=TRUE,I77="Non vide"),5,0)</f>
        <v>0</v>
      </c>
    </row>
    <row r="77" spans="1:14" ht="45" customHeight="1" thickBot="1" x14ac:dyDescent="0.35">
      <c r="A77" s="401"/>
      <c r="B77" s="368"/>
      <c r="C77" s="407" t="s">
        <v>40</v>
      </c>
      <c r="D77" s="407"/>
      <c r="E77" s="407"/>
      <c r="F77" s="408"/>
      <c r="G77" s="408"/>
      <c r="H77" s="409"/>
      <c r="I77" s="232" t="str">
        <f>IF(ISBLANK(F77),"Vide","Non vide")</f>
        <v>Vide</v>
      </c>
      <c r="J77" s="113"/>
      <c r="K77" s="114"/>
      <c r="L77" s="115"/>
      <c r="M77" s="115"/>
      <c r="N77" s="231"/>
    </row>
    <row r="78" spans="1:14" ht="15" thickBot="1" x14ac:dyDescent="0.35">
      <c r="A78" s="401"/>
      <c r="B78" s="366">
        <v>13</v>
      </c>
      <c r="C78" s="572" t="s">
        <v>41</v>
      </c>
      <c r="D78" s="573"/>
      <c r="E78" s="573"/>
      <c r="F78" s="573"/>
      <c r="G78" s="573"/>
      <c r="H78" s="573"/>
      <c r="I78" s="233"/>
      <c r="J78" s="59"/>
      <c r="K78" s="60"/>
      <c r="L78" s="61"/>
      <c r="M78" s="61"/>
      <c r="N78" s="180"/>
    </row>
    <row r="79" spans="1:14" x14ac:dyDescent="0.3">
      <c r="A79" s="401"/>
      <c r="B79" s="367"/>
      <c r="C79" s="121"/>
      <c r="D79" s="122" t="s">
        <v>42</v>
      </c>
      <c r="E79" s="121"/>
      <c r="F79" s="568"/>
      <c r="G79" s="569"/>
      <c r="H79" s="569"/>
      <c r="I79" s="234" t="b">
        <v>0</v>
      </c>
      <c r="J79" s="111"/>
      <c r="K79" s="119"/>
      <c r="L79" s="120"/>
      <c r="M79" s="120"/>
      <c r="N79" s="230">
        <f>IF(AND(I79=TRUE,I80="Non vide"),20,0)</f>
        <v>0</v>
      </c>
    </row>
    <row r="80" spans="1:14" ht="45" customHeight="1" thickBot="1" x14ac:dyDescent="0.35">
      <c r="A80" s="401"/>
      <c r="B80" s="368"/>
      <c r="C80" s="116" t="s">
        <v>43</v>
      </c>
      <c r="D80" s="117"/>
      <c r="E80" s="117"/>
      <c r="F80" s="408"/>
      <c r="G80" s="408"/>
      <c r="H80" s="409"/>
      <c r="I80" s="232" t="str">
        <f>IF(ISBLANK(F80),"Vide","Non vide")</f>
        <v>Vide</v>
      </c>
      <c r="J80" s="113"/>
      <c r="K80" s="114"/>
      <c r="L80" s="115"/>
      <c r="M80" s="115"/>
      <c r="N80" s="178"/>
    </row>
    <row r="81" spans="1:14" x14ac:dyDescent="0.3">
      <c r="A81" s="401"/>
      <c r="B81" s="388">
        <v>14</v>
      </c>
      <c r="C81" s="570" t="s">
        <v>44</v>
      </c>
      <c r="D81" s="571"/>
      <c r="E81" s="571"/>
      <c r="F81" s="571"/>
      <c r="G81" s="571"/>
      <c r="H81" s="571"/>
      <c r="I81" s="56"/>
      <c r="J81" s="23"/>
      <c r="K81" s="24"/>
      <c r="L81" s="43"/>
      <c r="M81" s="43"/>
      <c r="N81" s="180"/>
    </row>
    <row r="82" spans="1:14" x14ac:dyDescent="0.3">
      <c r="A82" s="401"/>
      <c r="B82" s="388"/>
      <c r="C82" s="551" t="s">
        <v>45</v>
      </c>
      <c r="D82" s="20" t="s">
        <v>146</v>
      </c>
      <c r="E82" s="28"/>
      <c r="F82" s="463" t="s">
        <v>50</v>
      </c>
      <c r="G82" s="303"/>
      <c r="H82" s="399"/>
      <c r="I82" s="53" t="b">
        <v>0</v>
      </c>
      <c r="J82" s="3" t="b">
        <v>0</v>
      </c>
      <c r="K82" s="7"/>
      <c r="L82" s="40"/>
      <c r="M82" s="40"/>
      <c r="N82" s="171">
        <f>IF(I82=TRUE,2,0)+IF(J82=TRUE,2,0)</f>
        <v>0</v>
      </c>
    </row>
    <row r="83" spans="1:14" x14ac:dyDescent="0.3">
      <c r="A83" s="401"/>
      <c r="B83" s="388"/>
      <c r="C83" s="552"/>
      <c r="D83" s="20" t="s">
        <v>147</v>
      </c>
      <c r="E83" s="291"/>
      <c r="F83" s="464"/>
      <c r="G83" s="475"/>
      <c r="H83" s="476"/>
      <c r="I83" s="53"/>
      <c r="J83" s="3"/>
      <c r="K83" s="7"/>
      <c r="L83" s="40"/>
      <c r="M83" s="40"/>
      <c r="N83" s="171"/>
    </row>
    <row r="84" spans="1:14" x14ac:dyDescent="0.3">
      <c r="A84" s="401"/>
      <c r="B84" s="388"/>
      <c r="C84" s="552"/>
      <c r="D84" s="20" t="s">
        <v>46</v>
      </c>
      <c r="E84" s="28"/>
      <c r="F84" s="464"/>
      <c r="G84" s="303"/>
      <c r="H84" s="399"/>
      <c r="I84" s="53" t="b">
        <v>0</v>
      </c>
      <c r="J84" s="3" t="b">
        <v>0</v>
      </c>
      <c r="K84" s="7"/>
      <c r="L84" s="40"/>
      <c r="M84" s="40"/>
      <c r="N84" s="171">
        <f t="shared" ref="N84:N87" si="3">IF(I84=TRUE,2,0)+IF(J84=TRUE,2,0)</f>
        <v>0</v>
      </c>
    </row>
    <row r="85" spans="1:14" x14ac:dyDescent="0.3">
      <c r="A85" s="401"/>
      <c r="B85" s="388"/>
      <c r="C85" s="552"/>
      <c r="D85" s="20" t="s">
        <v>47</v>
      </c>
      <c r="E85" s="28"/>
      <c r="F85" s="464"/>
      <c r="G85" s="303"/>
      <c r="H85" s="399"/>
      <c r="I85" s="53" t="b">
        <v>0</v>
      </c>
      <c r="J85" s="3" t="b">
        <v>0</v>
      </c>
      <c r="K85" s="7"/>
      <c r="L85" s="40"/>
      <c r="M85" s="40"/>
      <c r="N85" s="171">
        <f t="shared" si="3"/>
        <v>0</v>
      </c>
    </row>
    <row r="86" spans="1:14" x14ac:dyDescent="0.3">
      <c r="A86" s="401"/>
      <c r="B86" s="388"/>
      <c r="C86" s="552"/>
      <c r="D86" s="20" t="s">
        <v>48</v>
      </c>
      <c r="E86" s="28"/>
      <c r="F86" s="464"/>
      <c r="G86" s="303"/>
      <c r="H86" s="399"/>
      <c r="I86" s="53" t="b">
        <v>0</v>
      </c>
      <c r="J86" s="3" t="b">
        <v>0</v>
      </c>
      <c r="K86" s="7"/>
      <c r="L86" s="40"/>
      <c r="M86" s="40"/>
      <c r="N86" s="171">
        <f t="shared" si="3"/>
        <v>0</v>
      </c>
    </row>
    <row r="87" spans="1:14" ht="15" thickBot="1" x14ac:dyDescent="0.35">
      <c r="A87" s="401"/>
      <c r="B87" s="388"/>
      <c r="C87" s="552"/>
      <c r="D87" s="91" t="s">
        <v>49</v>
      </c>
      <c r="E87" s="38"/>
      <c r="F87" s="464"/>
      <c r="G87" s="562"/>
      <c r="H87" s="563"/>
      <c r="I87" s="54" t="b">
        <v>0</v>
      </c>
      <c r="J87" s="9" t="b">
        <v>0</v>
      </c>
      <c r="K87" s="14"/>
      <c r="L87" s="41"/>
      <c r="M87" s="41"/>
      <c r="N87" s="171">
        <f t="shared" si="3"/>
        <v>0</v>
      </c>
    </row>
    <row r="88" spans="1:14" ht="22.2" thickTop="1" thickBot="1" x14ac:dyDescent="0.35">
      <c r="A88" s="402"/>
      <c r="B88" s="403" t="s">
        <v>19</v>
      </c>
      <c r="C88" s="404"/>
      <c r="D88" s="405"/>
      <c r="E88" s="405"/>
      <c r="F88" s="405"/>
      <c r="G88" s="405"/>
      <c r="H88" s="406"/>
      <c r="I88" s="92"/>
      <c r="J88" s="93"/>
      <c r="K88" s="94"/>
      <c r="L88" s="95"/>
      <c r="M88" s="95"/>
      <c r="N88" s="96" t="e">
        <f>SUM(N37:N87)</f>
        <v>#DIV/0!</v>
      </c>
    </row>
    <row r="89" spans="1:14" ht="15" thickTop="1" x14ac:dyDescent="0.3">
      <c r="A89" s="477" t="s">
        <v>51</v>
      </c>
      <c r="B89" s="387">
        <v>15</v>
      </c>
      <c r="C89" s="496" t="s">
        <v>126</v>
      </c>
      <c r="D89" s="500" t="s">
        <v>152</v>
      </c>
      <c r="E89" s="501"/>
      <c r="F89" s="236"/>
      <c r="G89" s="236"/>
      <c r="H89" s="47"/>
      <c r="I89" s="52" t="b">
        <v>0</v>
      </c>
      <c r="J89" s="12" t="b">
        <v>0</v>
      </c>
      <c r="K89" s="13" t="b">
        <v>0</v>
      </c>
      <c r="L89" s="12"/>
      <c r="M89" s="39"/>
      <c r="N89" s="170">
        <f>IF(I89=TRUE,1,0)+IF(J89=TRUE,2,0)+IF(K89=TRUE,3,0)</f>
        <v>0</v>
      </c>
    </row>
    <row r="90" spans="1:14" x14ac:dyDescent="0.3">
      <c r="A90" s="478"/>
      <c r="B90" s="388"/>
      <c r="C90" s="497"/>
      <c r="D90" s="358" t="s">
        <v>61</v>
      </c>
      <c r="E90" s="359"/>
      <c r="F90" s="28"/>
      <c r="G90" s="303"/>
      <c r="H90" s="399"/>
      <c r="I90" s="53" t="b">
        <v>0</v>
      </c>
      <c r="J90" s="3" t="b">
        <v>0</v>
      </c>
      <c r="K90" s="7"/>
      <c r="L90" s="3"/>
      <c r="M90" s="40"/>
      <c r="N90" s="171">
        <f>IF(I90=TRUE,5,0)+IF(J90=TRUE,3,0)</f>
        <v>0</v>
      </c>
    </row>
    <row r="91" spans="1:14" x14ac:dyDescent="0.3">
      <c r="A91" s="478"/>
      <c r="B91" s="388"/>
      <c r="C91" s="497"/>
      <c r="D91" s="358" t="s">
        <v>148</v>
      </c>
      <c r="E91" s="359"/>
      <c r="F91" s="443"/>
      <c r="G91" s="444"/>
      <c r="H91" s="444"/>
      <c r="I91" s="53"/>
      <c r="J91" s="3"/>
      <c r="K91" s="7"/>
      <c r="L91" s="3"/>
      <c r="M91" s="40"/>
      <c r="N91" s="171">
        <f>IF(F91*10&gt;20,20,F91*10)</f>
        <v>0</v>
      </c>
    </row>
    <row r="92" spans="1:14" x14ac:dyDescent="0.3">
      <c r="A92" s="478"/>
      <c r="B92" s="388"/>
      <c r="C92" s="497"/>
      <c r="D92" s="491" t="s">
        <v>52</v>
      </c>
      <c r="E92" s="492"/>
      <c r="F92" s="493"/>
      <c r="G92" s="494"/>
      <c r="H92" s="495"/>
      <c r="I92" s="54"/>
      <c r="J92" s="3"/>
      <c r="K92" s="7"/>
      <c r="L92" s="3"/>
      <c r="M92" s="40"/>
      <c r="N92" s="171">
        <f>IF(F92*5&gt;25,25,F92*5)</f>
        <v>0</v>
      </c>
    </row>
    <row r="93" spans="1:14" x14ac:dyDescent="0.3">
      <c r="A93" s="478"/>
      <c r="B93" s="388"/>
      <c r="C93" s="497"/>
      <c r="D93" s="358" t="s">
        <v>54</v>
      </c>
      <c r="E93" s="359"/>
      <c r="F93" s="486"/>
      <c r="G93" s="486"/>
      <c r="H93" s="487"/>
      <c r="I93" s="53"/>
      <c r="J93" s="10"/>
      <c r="K93" s="21"/>
      <c r="L93" s="10"/>
      <c r="M93" s="42"/>
      <c r="N93" s="173">
        <f>IF(F93*1&gt;10,10,F93*1)</f>
        <v>0</v>
      </c>
    </row>
    <row r="94" spans="1:14" x14ac:dyDescent="0.3">
      <c r="A94" s="478"/>
      <c r="B94" s="388"/>
      <c r="C94" s="497"/>
      <c r="D94" s="358" t="s">
        <v>149</v>
      </c>
      <c r="E94" s="359"/>
      <c r="F94" s="486"/>
      <c r="G94" s="486"/>
      <c r="H94" s="487"/>
      <c r="I94" s="53"/>
      <c r="J94" s="3"/>
      <c r="K94" s="7"/>
      <c r="L94" s="3"/>
      <c r="M94" s="40"/>
      <c r="N94" s="171">
        <f>IF(F94*1&gt;10,10,F94*1)</f>
        <v>0</v>
      </c>
    </row>
    <row r="95" spans="1:14" x14ac:dyDescent="0.3">
      <c r="A95" s="478"/>
      <c r="B95" s="388"/>
      <c r="C95" s="498"/>
      <c r="D95" s="244" t="s">
        <v>55</v>
      </c>
      <c r="E95" s="237"/>
      <c r="F95" s="237"/>
      <c r="G95" s="237"/>
      <c r="H95" s="238"/>
      <c r="I95" s="239" t="b">
        <v>0</v>
      </c>
      <c r="J95" s="240" t="b">
        <v>0</v>
      </c>
      <c r="K95" s="241" t="b">
        <v>0</v>
      </c>
      <c r="L95" s="240" t="b">
        <v>0</v>
      </c>
      <c r="M95" s="242"/>
      <c r="N95" s="243">
        <f>(IF(I95=TRUE,15)+IF(J95=TRUE,10)+IF(K95=TRUE,5))+IF(L95=TRUE,-20)</f>
        <v>0</v>
      </c>
    </row>
    <row r="96" spans="1:14" x14ac:dyDescent="0.3">
      <c r="A96" s="478"/>
      <c r="B96" s="388"/>
      <c r="C96" s="497" t="s">
        <v>125</v>
      </c>
      <c r="D96" s="502" t="s">
        <v>53</v>
      </c>
      <c r="E96" s="503"/>
      <c r="F96" s="488"/>
      <c r="G96" s="489"/>
      <c r="H96" s="489"/>
      <c r="I96" s="55"/>
      <c r="J96" s="10"/>
      <c r="K96" s="21"/>
      <c r="L96" s="10"/>
      <c r="M96" s="42"/>
      <c r="N96" s="173">
        <f>IF(F96*2&gt;25,25,F96*2)</f>
        <v>0</v>
      </c>
    </row>
    <row r="97" spans="1:14" x14ac:dyDescent="0.3">
      <c r="A97" s="478"/>
      <c r="B97" s="388"/>
      <c r="C97" s="497"/>
      <c r="D97" s="358" t="s">
        <v>173</v>
      </c>
      <c r="E97" s="359"/>
      <c r="F97" s="486"/>
      <c r="G97" s="486"/>
      <c r="H97" s="443"/>
      <c r="I97" s="53"/>
      <c r="J97" s="3"/>
      <c r="K97" s="7"/>
      <c r="L97" s="3"/>
      <c r="M97" s="40"/>
      <c r="N97" s="171">
        <f>IF(F97*2&gt;15,15,F97*2)</f>
        <v>0</v>
      </c>
    </row>
    <row r="98" spans="1:14" x14ac:dyDescent="0.3">
      <c r="A98" s="478"/>
      <c r="B98" s="388"/>
      <c r="C98" s="497"/>
      <c r="D98" s="358" t="s">
        <v>150</v>
      </c>
      <c r="E98" s="359"/>
      <c r="F98" s="360"/>
      <c r="G98" s="360"/>
      <c r="H98" s="361"/>
      <c r="I98" s="53" t="b">
        <v>0</v>
      </c>
      <c r="J98" s="3"/>
      <c r="K98" s="7"/>
      <c r="L98" s="3"/>
      <c r="M98" s="40"/>
      <c r="N98" s="173">
        <f>IF(I98=TRUE,20,0)</f>
        <v>0</v>
      </c>
    </row>
    <row r="99" spans="1:14" x14ac:dyDescent="0.3">
      <c r="A99" s="478"/>
      <c r="B99" s="388"/>
      <c r="C99" s="497"/>
      <c r="D99" s="358" t="s">
        <v>172</v>
      </c>
      <c r="E99" s="359"/>
      <c r="F99" s="360"/>
      <c r="G99" s="360"/>
      <c r="H99" s="361"/>
      <c r="I99" s="55" t="b">
        <v>0</v>
      </c>
      <c r="J99" s="10"/>
      <c r="K99" s="21"/>
      <c r="L99" s="10"/>
      <c r="M99" s="42"/>
      <c r="N99" s="173">
        <f>IF(I99=TRUE,20,0)</f>
        <v>0</v>
      </c>
    </row>
    <row r="100" spans="1:14" x14ac:dyDescent="0.3">
      <c r="A100" s="478"/>
      <c r="B100" s="388"/>
      <c r="C100" s="497"/>
      <c r="D100" s="358" t="s">
        <v>151</v>
      </c>
      <c r="E100" s="359"/>
      <c r="F100" s="278"/>
      <c r="G100" s="279"/>
      <c r="H100" s="280"/>
      <c r="I100" s="55" t="b">
        <v>0</v>
      </c>
      <c r="J100" s="10"/>
      <c r="K100" s="21"/>
      <c r="L100" s="10"/>
      <c r="M100" s="42"/>
      <c r="N100" s="173">
        <f>IF(I100=TRUE,20,0)</f>
        <v>0</v>
      </c>
    </row>
    <row r="101" spans="1:14" x14ac:dyDescent="0.3">
      <c r="A101" s="478"/>
      <c r="B101" s="388"/>
      <c r="C101" s="497"/>
      <c r="D101" s="358" t="s">
        <v>171</v>
      </c>
      <c r="E101" s="359"/>
      <c r="F101" s="362"/>
      <c r="G101" s="363"/>
      <c r="H101" s="364"/>
      <c r="I101" s="55" t="b">
        <v>0</v>
      </c>
      <c r="J101" s="10"/>
      <c r="K101" s="21"/>
      <c r="L101" s="10"/>
      <c r="M101" s="42"/>
      <c r="N101" s="173">
        <f>IF(I101=TRUE,10,0)</f>
        <v>0</v>
      </c>
    </row>
    <row r="102" spans="1:14" ht="15" thickBot="1" x14ac:dyDescent="0.35">
      <c r="A102" s="478"/>
      <c r="B102" s="388"/>
      <c r="C102" s="499"/>
      <c r="D102" s="260" t="s">
        <v>55</v>
      </c>
      <c r="E102" s="235"/>
      <c r="F102" s="235"/>
      <c r="G102" s="235"/>
      <c r="H102" s="208"/>
      <c r="I102" s="166" t="b">
        <v>0</v>
      </c>
      <c r="J102" s="167" t="b">
        <v>0</v>
      </c>
      <c r="K102" s="168" t="b">
        <v>0</v>
      </c>
      <c r="L102" s="167" t="b">
        <v>0</v>
      </c>
      <c r="M102" s="203"/>
      <c r="N102" s="178">
        <f>(IF(I102=TRUE,15)+IF(J102=TRUE,10)+IF(K102=TRUE,5))+IF(L102=TRUE,-20)</f>
        <v>0</v>
      </c>
    </row>
    <row r="103" spans="1:14" x14ac:dyDescent="0.3">
      <c r="A103" s="478"/>
      <c r="B103" s="366">
        <v>16</v>
      </c>
      <c r="C103" s="77" t="s">
        <v>56</v>
      </c>
      <c r="D103" s="78"/>
      <c r="E103" s="184"/>
      <c r="F103" s="77" t="s">
        <v>124</v>
      </c>
      <c r="G103" s="372"/>
      <c r="H103" s="490"/>
      <c r="I103" s="58" t="b">
        <v>0</v>
      </c>
      <c r="J103" s="59" t="b">
        <v>0</v>
      </c>
      <c r="K103" s="60"/>
      <c r="L103" s="59"/>
      <c r="M103" s="61"/>
      <c r="N103" s="176">
        <f>IF(I103=TRUE,5,0)+IF(AND(I103=TRUE,J103=TRUE),10,0)</f>
        <v>0</v>
      </c>
    </row>
    <row r="104" spans="1:14" x14ac:dyDescent="0.3">
      <c r="A104" s="478"/>
      <c r="B104" s="367"/>
      <c r="C104" s="111" t="s">
        <v>57</v>
      </c>
      <c r="D104" s="111"/>
      <c r="E104" s="112"/>
      <c r="F104" s="111" t="s">
        <v>58</v>
      </c>
      <c r="G104" s="482"/>
      <c r="H104" s="483"/>
      <c r="I104" s="132" t="b">
        <v>0</v>
      </c>
      <c r="J104" s="133"/>
      <c r="K104" s="134"/>
      <c r="L104" s="133"/>
      <c r="M104" s="185"/>
      <c r="N104" s="174">
        <f>IF(AND(I104=TRUE,I105="Non vide"),IF(G104*5&gt;25,20,G104*5),0)</f>
        <v>0</v>
      </c>
    </row>
    <row r="105" spans="1:14" ht="45" customHeight="1" x14ac:dyDescent="0.3">
      <c r="A105" s="478"/>
      <c r="B105" s="367"/>
      <c r="C105" s="245"/>
      <c r="D105" s="480" t="s">
        <v>59</v>
      </c>
      <c r="E105" s="481"/>
      <c r="F105" s="484"/>
      <c r="G105" s="484"/>
      <c r="H105" s="485"/>
      <c r="I105" s="246" t="str">
        <f>IF(ISBLANK(F105),"Vide","Non vide")</f>
        <v>Vide</v>
      </c>
      <c r="J105" s="247"/>
      <c r="K105" s="248"/>
      <c r="L105" s="247"/>
      <c r="M105" s="249"/>
      <c r="N105" s="267"/>
    </row>
    <row r="106" spans="1:14" x14ac:dyDescent="0.3">
      <c r="A106" s="478"/>
      <c r="B106" s="367"/>
      <c r="C106" s="10" t="s">
        <v>62</v>
      </c>
      <c r="D106" s="10"/>
      <c r="E106" s="10"/>
      <c r="F106" s="10"/>
      <c r="G106" s="362"/>
      <c r="H106" s="363"/>
      <c r="I106" s="55" t="b">
        <v>0</v>
      </c>
      <c r="J106" s="10"/>
      <c r="K106" s="21"/>
      <c r="L106" s="10"/>
      <c r="M106" s="42"/>
      <c r="N106" s="173">
        <f>IF(I106=TRUE,10,0)</f>
        <v>0</v>
      </c>
    </row>
    <row r="107" spans="1:14" ht="15" thickBot="1" x14ac:dyDescent="0.35">
      <c r="A107" s="478"/>
      <c r="B107" s="367"/>
      <c r="C107" s="9" t="s">
        <v>60</v>
      </c>
      <c r="D107" s="9"/>
      <c r="E107" s="9"/>
      <c r="F107" s="9"/>
      <c r="G107" s="562"/>
      <c r="H107" s="563"/>
      <c r="I107" s="54" t="b">
        <v>0</v>
      </c>
      <c r="J107" s="9"/>
      <c r="K107" s="14"/>
      <c r="L107" s="9"/>
      <c r="M107" s="41"/>
      <c r="N107" s="174">
        <f>IF(I107=TRUE,5,0)</f>
        <v>0</v>
      </c>
    </row>
    <row r="108" spans="1:14" ht="22.2" thickTop="1" thickBot="1" x14ac:dyDescent="0.35">
      <c r="A108" s="479"/>
      <c r="B108" s="564" t="s">
        <v>19</v>
      </c>
      <c r="C108" s="565"/>
      <c r="D108" s="566"/>
      <c r="E108" s="566"/>
      <c r="F108" s="566"/>
      <c r="G108" s="566"/>
      <c r="H108" s="567"/>
      <c r="I108" s="545"/>
      <c r="J108" s="546"/>
      <c r="K108" s="546"/>
      <c r="L108" s="546"/>
      <c r="M108" s="546"/>
      <c r="N108" s="292">
        <f>SUM(N89:N107)</f>
        <v>0</v>
      </c>
    </row>
    <row r="109" spans="1:14" s="1" customFormat="1" ht="14.4" customHeight="1" thickTop="1" x14ac:dyDescent="0.3">
      <c r="A109" s="504" t="s">
        <v>75</v>
      </c>
      <c r="B109" s="529">
        <v>17</v>
      </c>
      <c r="C109" s="517" t="s">
        <v>83</v>
      </c>
      <c r="D109" s="100" t="s">
        <v>82</v>
      </c>
      <c r="E109" s="146" t="s">
        <v>84</v>
      </c>
      <c r="F109" s="147" t="s">
        <v>79</v>
      </c>
      <c r="G109" s="148" t="s">
        <v>80</v>
      </c>
      <c r="H109" s="101" t="s">
        <v>81</v>
      </c>
      <c r="I109" s="99"/>
      <c r="J109" s="88"/>
      <c r="K109" s="88"/>
      <c r="L109" s="88"/>
      <c r="M109" s="89"/>
      <c r="N109" s="181"/>
    </row>
    <row r="110" spans="1:14" s="1" customFormat="1" ht="14.4" customHeight="1" x14ac:dyDescent="0.3">
      <c r="A110" s="505"/>
      <c r="B110" s="530"/>
      <c r="C110" s="518"/>
      <c r="D110" s="513">
        <f ca="1" xml:space="preserve"> YEAR( TODAY())</f>
        <v>2021</v>
      </c>
      <c r="E110" s="109" t="s">
        <v>153</v>
      </c>
      <c r="F110" s="154"/>
      <c r="G110" s="155"/>
      <c r="H110" s="196">
        <f>SUM(F110,G110)</f>
        <v>0</v>
      </c>
      <c r="I110" s="98"/>
      <c r="J110" s="6"/>
      <c r="K110" s="6"/>
      <c r="L110" s="6"/>
      <c r="M110" s="90"/>
      <c r="N110" s="197"/>
    </row>
    <row r="111" spans="1:14" s="1" customFormat="1" ht="14.4" customHeight="1" x14ac:dyDescent="0.3">
      <c r="A111" s="505"/>
      <c r="B111" s="530"/>
      <c r="C111" s="518"/>
      <c r="D111" s="514"/>
      <c r="E111" s="251" t="s">
        <v>102</v>
      </c>
      <c r="F111" s="193"/>
      <c r="G111" s="194"/>
      <c r="H111" s="103">
        <f t="shared" ref="H111:H112" si="4">SUM(F111,G111)</f>
        <v>0</v>
      </c>
      <c r="I111" s="98"/>
      <c r="J111" s="6"/>
      <c r="K111" s="6"/>
      <c r="L111" s="6"/>
      <c r="M111" s="90"/>
      <c r="N111" s="182"/>
    </row>
    <row r="112" spans="1:14" s="1" customFormat="1" ht="14.4" customHeight="1" x14ac:dyDescent="0.3">
      <c r="A112" s="505"/>
      <c r="B112" s="530"/>
      <c r="C112" s="518"/>
      <c r="D112" s="514"/>
      <c r="E112" s="253" t="s">
        <v>103</v>
      </c>
      <c r="F112" s="156"/>
      <c r="G112" s="157"/>
      <c r="H112" s="103">
        <f t="shared" si="4"/>
        <v>0</v>
      </c>
      <c r="I112" s="98"/>
      <c r="J112" s="6"/>
      <c r="K112" s="6"/>
      <c r="L112" s="6"/>
      <c r="M112" s="90"/>
      <c r="N112" s="181"/>
    </row>
    <row r="113" spans="1:14" s="1" customFormat="1" ht="14.4" customHeight="1" x14ac:dyDescent="0.3">
      <c r="A113" s="505"/>
      <c r="B113" s="530"/>
      <c r="C113" s="518"/>
      <c r="D113" s="514"/>
      <c r="E113" s="251" t="s">
        <v>85</v>
      </c>
      <c r="F113" s="156"/>
      <c r="G113" s="157"/>
      <c r="H113" s="103">
        <f>SUM(F113,G113)</f>
        <v>0</v>
      </c>
      <c r="I113" s="98"/>
      <c r="J113" s="6"/>
      <c r="K113" s="6"/>
      <c r="L113" s="6"/>
      <c r="M113" s="90"/>
      <c r="N113" s="181"/>
    </row>
    <row r="114" spans="1:14" s="1" customFormat="1" ht="14.4" customHeight="1" x14ac:dyDescent="0.3">
      <c r="A114" s="505"/>
      <c r="B114" s="530"/>
      <c r="C114" s="518"/>
      <c r="D114" s="514"/>
      <c r="E114" s="253" t="s">
        <v>86</v>
      </c>
      <c r="F114" s="156"/>
      <c r="G114" s="157"/>
      <c r="H114" s="102">
        <f t="shared" ref="H114:H118" si="5">SUM(F114,G114)</f>
        <v>0</v>
      </c>
      <c r="I114" s="98"/>
      <c r="J114" s="6"/>
      <c r="K114" s="6"/>
      <c r="L114" s="6"/>
      <c r="M114" s="90"/>
      <c r="N114" s="181"/>
    </row>
    <row r="115" spans="1:14" s="1" customFormat="1" ht="14.4" customHeight="1" x14ac:dyDescent="0.3">
      <c r="A115" s="505"/>
      <c r="B115" s="530"/>
      <c r="C115" s="518"/>
      <c r="D115" s="514"/>
      <c r="E115" s="253" t="s">
        <v>87</v>
      </c>
      <c r="F115" s="158"/>
      <c r="G115" s="159"/>
      <c r="H115" s="102">
        <f t="shared" si="5"/>
        <v>0</v>
      </c>
      <c r="I115" s="98"/>
      <c r="J115" s="6"/>
      <c r="K115" s="6"/>
      <c r="L115" s="6"/>
      <c r="M115" s="90"/>
      <c r="N115" s="181"/>
    </row>
    <row r="116" spans="1:14" s="1" customFormat="1" ht="14.4" customHeight="1" x14ac:dyDescent="0.3">
      <c r="A116" s="505"/>
      <c r="B116" s="530"/>
      <c r="C116" s="518"/>
      <c r="D116" s="514"/>
      <c r="E116" s="253" t="s">
        <v>88</v>
      </c>
      <c r="F116" s="158"/>
      <c r="G116" s="159"/>
      <c r="H116" s="102">
        <f t="shared" si="5"/>
        <v>0</v>
      </c>
      <c r="I116" s="98"/>
      <c r="J116" s="6"/>
      <c r="K116" s="6"/>
      <c r="L116" s="6"/>
      <c r="M116" s="90"/>
      <c r="N116" s="181"/>
    </row>
    <row r="117" spans="1:14" s="1" customFormat="1" ht="14.4" customHeight="1" x14ac:dyDescent="0.3">
      <c r="A117" s="505"/>
      <c r="B117" s="530"/>
      <c r="C117" s="518"/>
      <c r="D117" s="514"/>
      <c r="E117" s="253" t="s">
        <v>89</v>
      </c>
      <c r="F117" s="158"/>
      <c r="G117" s="159"/>
      <c r="H117" s="102">
        <f t="shared" si="5"/>
        <v>0</v>
      </c>
      <c r="I117" s="98"/>
      <c r="J117" s="6"/>
      <c r="K117" s="6"/>
      <c r="L117" s="6"/>
      <c r="M117" s="90"/>
      <c r="N117" s="265">
        <f>IF(AND(G119&gt;H119*0.35,G119&lt;H119*0.65),30,0)</f>
        <v>0</v>
      </c>
    </row>
    <row r="118" spans="1:14" s="1" customFormat="1" ht="14.4" customHeight="1" x14ac:dyDescent="0.3">
      <c r="A118" s="505"/>
      <c r="B118" s="530"/>
      <c r="C118" s="518"/>
      <c r="D118" s="514"/>
      <c r="E118" s="252" t="s">
        <v>90</v>
      </c>
      <c r="F118" s="160"/>
      <c r="G118" s="161"/>
      <c r="H118" s="108">
        <f t="shared" si="5"/>
        <v>0</v>
      </c>
      <c r="I118" s="98"/>
      <c r="J118" s="6"/>
      <c r="K118" s="6"/>
      <c r="L118" s="6"/>
      <c r="M118" s="90"/>
      <c r="N118" s="171">
        <f>IF(H119&gt;H110*0.24,20,0)</f>
        <v>0</v>
      </c>
    </row>
    <row r="119" spans="1:14" s="1" customFormat="1" ht="14.4" customHeight="1" x14ac:dyDescent="0.3">
      <c r="A119" s="505"/>
      <c r="B119" s="530"/>
      <c r="C119" s="518"/>
      <c r="D119" s="515"/>
      <c r="E119" s="105" t="s">
        <v>91</v>
      </c>
      <c r="F119" s="106">
        <f>SUM(F111:F118)</f>
        <v>0</v>
      </c>
      <c r="G119" s="106">
        <f>SUM(G111:G118)</f>
        <v>0</v>
      </c>
      <c r="H119" s="107">
        <f>SUM(H111:H118)</f>
        <v>0</v>
      </c>
      <c r="I119" s="261"/>
      <c r="J119" s="263"/>
      <c r="K119" s="263"/>
      <c r="L119" s="263"/>
      <c r="M119" s="264"/>
      <c r="N119" s="174">
        <f>IF(H119&gt;15,20,0)</f>
        <v>0</v>
      </c>
    </row>
    <row r="120" spans="1:14" s="1" customFormat="1" ht="14.4" customHeight="1" x14ac:dyDescent="0.3">
      <c r="A120" s="505"/>
      <c r="B120" s="530"/>
      <c r="C120" s="518"/>
      <c r="D120" s="513">
        <f ca="1" xml:space="preserve"> YEAR( TODAY())-1</f>
        <v>2020</v>
      </c>
      <c r="E120" s="195" t="s">
        <v>153</v>
      </c>
      <c r="F120" s="154"/>
      <c r="G120" s="155"/>
      <c r="H120" s="110">
        <f>SUM(F120,G120)</f>
        <v>0</v>
      </c>
      <c r="I120" s="262"/>
      <c r="J120" s="19"/>
      <c r="K120" s="19"/>
      <c r="L120" s="19"/>
      <c r="M120" s="145"/>
      <c r="N120" s="175"/>
    </row>
    <row r="121" spans="1:14" s="1" customFormat="1" ht="14.4" customHeight="1" x14ac:dyDescent="0.3">
      <c r="A121" s="505"/>
      <c r="B121" s="530"/>
      <c r="C121" s="518"/>
      <c r="D121" s="514"/>
      <c r="E121" s="251" t="s">
        <v>102</v>
      </c>
      <c r="F121" s="193"/>
      <c r="G121" s="194"/>
      <c r="H121" s="103">
        <f>SUM(F121,G121)</f>
        <v>0</v>
      </c>
      <c r="I121" s="98"/>
      <c r="J121" s="6"/>
      <c r="K121" s="6"/>
      <c r="L121" s="6"/>
      <c r="M121" s="90"/>
      <c r="N121" s="173"/>
    </row>
    <row r="122" spans="1:14" s="1" customFormat="1" ht="14.4" customHeight="1" x14ac:dyDescent="0.3">
      <c r="A122" s="505"/>
      <c r="B122" s="530"/>
      <c r="C122" s="518"/>
      <c r="D122" s="514"/>
      <c r="E122" s="252" t="s">
        <v>103</v>
      </c>
      <c r="F122" s="156"/>
      <c r="G122" s="157"/>
      <c r="H122" s="103">
        <f>SUM(F122,G122)</f>
        <v>0</v>
      </c>
      <c r="I122" s="98"/>
      <c r="J122" s="6"/>
      <c r="K122" s="6"/>
      <c r="L122" s="6"/>
      <c r="M122" s="90"/>
      <c r="N122" s="173"/>
    </row>
    <row r="123" spans="1:14" s="1" customFormat="1" ht="14.4" customHeight="1" x14ac:dyDescent="0.3">
      <c r="A123" s="505"/>
      <c r="B123" s="530"/>
      <c r="C123" s="518"/>
      <c r="D123" s="514"/>
      <c r="E123" s="253" t="s">
        <v>85</v>
      </c>
      <c r="F123" s="156"/>
      <c r="G123" s="157"/>
      <c r="H123" s="103">
        <f>SUM(F123,G123)</f>
        <v>0</v>
      </c>
      <c r="I123" s="98"/>
      <c r="J123" s="6"/>
      <c r="K123" s="6"/>
      <c r="L123" s="6"/>
      <c r="M123" s="90"/>
      <c r="N123" s="181"/>
    </row>
    <row r="124" spans="1:14" s="1" customFormat="1" ht="14.4" customHeight="1" x14ac:dyDescent="0.3">
      <c r="A124" s="505"/>
      <c r="B124" s="530"/>
      <c r="C124" s="518"/>
      <c r="D124" s="514"/>
      <c r="E124" s="253" t="s">
        <v>86</v>
      </c>
      <c r="F124" s="156"/>
      <c r="G124" s="157"/>
      <c r="H124" s="102">
        <f t="shared" ref="H124:H128" si="6">SUM(F124,G124)</f>
        <v>0</v>
      </c>
      <c r="I124" s="98"/>
      <c r="J124" s="6"/>
      <c r="K124" s="6"/>
      <c r="L124" s="6"/>
      <c r="M124" s="90"/>
      <c r="N124" s="181"/>
    </row>
    <row r="125" spans="1:14" s="1" customFormat="1" ht="14.4" customHeight="1" x14ac:dyDescent="0.3">
      <c r="A125" s="505"/>
      <c r="B125" s="530"/>
      <c r="C125" s="518"/>
      <c r="D125" s="514"/>
      <c r="E125" s="253" t="s">
        <v>87</v>
      </c>
      <c r="F125" s="158"/>
      <c r="G125" s="159"/>
      <c r="H125" s="102">
        <f t="shared" si="6"/>
        <v>0</v>
      </c>
      <c r="I125" s="98"/>
      <c r="J125" s="6"/>
      <c r="K125" s="6"/>
      <c r="L125" s="6"/>
      <c r="M125" s="90"/>
      <c r="N125" s="181"/>
    </row>
    <row r="126" spans="1:14" s="1" customFormat="1" ht="14.4" customHeight="1" x14ac:dyDescent="0.3">
      <c r="A126" s="505"/>
      <c r="B126" s="530"/>
      <c r="C126" s="518"/>
      <c r="D126" s="514"/>
      <c r="E126" s="253" t="s">
        <v>88</v>
      </c>
      <c r="F126" s="158"/>
      <c r="G126" s="159"/>
      <c r="H126" s="102">
        <f t="shared" si="6"/>
        <v>0</v>
      </c>
      <c r="I126" s="98"/>
      <c r="J126" s="6"/>
      <c r="K126" s="6"/>
      <c r="L126" s="6"/>
      <c r="M126" s="90"/>
      <c r="N126" s="181"/>
    </row>
    <row r="127" spans="1:14" s="1" customFormat="1" ht="14.4" customHeight="1" x14ac:dyDescent="0.3">
      <c r="A127" s="505"/>
      <c r="B127" s="530"/>
      <c r="C127" s="518"/>
      <c r="D127" s="514"/>
      <c r="E127" s="253" t="s">
        <v>89</v>
      </c>
      <c r="F127" s="158"/>
      <c r="G127" s="159"/>
      <c r="H127" s="102">
        <f t="shared" si="6"/>
        <v>0</v>
      </c>
      <c r="I127" s="98"/>
      <c r="J127" s="6"/>
      <c r="K127" s="6"/>
      <c r="L127" s="6"/>
      <c r="M127" s="90"/>
      <c r="N127" s="181"/>
    </row>
    <row r="128" spans="1:14" s="1" customFormat="1" ht="14.4" customHeight="1" x14ac:dyDescent="0.3">
      <c r="A128" s="505"/>
      <c r="B128" s="530"/>
      <c r="C128" s="518"/>
      <c r="D128" s="514"/>
      <c r="E128" s="254" t="s">
        <v>90</v>
      </c>
      <c r="F128" s="160"/>
      <c r="G128" s="198"/>
      <c r="H128" s="104">
        <f t="shared" si="6"/>
        <v>0</v>
      </c>
      <c r="I128" s="98"/>
      <c r="J128" s="6"/>
      <c r="K128" s="6"/>
      <c r="L128" s="6"/>
      <c r="M128" s="90"/>
      <c r="N128" s="181"/>
    </row>
    <row r="129" spans="1:15" s="1" customFormat="1" ht="14.4" customHeight="1" thickBot="1" x14ac:dyDescent="0.35">
      <c r="A129" s="505"/>
      <c r="B129" s="531"/>
      <c r="C129" s="519"/>
      <c r="D129" s="516"/>
      <c r="E129" s="149" t="s">
        <v>91</v>
      </c>
      <c r="F129" s="106">
        <f>SUM(F121:F128)</f>
        <v>0</v>
      </c>
      <c r="G129" s="106">
        <f>SUM(G121:G128)</f>
        <v>0</v>
      </c>
      <c r="H129" s="150">
        <f>SUM(H121:H128)</f>
        <v>0</v>
      </c>
      <c r="I129" s="151"/>
      <c r="J129" s="152"/>
      <c r="K129" s="152"/>
      <c r="L129" s="152"/>
      <c r="M129" s="153"/>
      <c r="N129" s="186"/>
    </row>
    <row r="130" spans="1:15" s="1" customFormat="1" ht="14.4" customHeight="1" x14ac:dyDescent="0.3">
      <c r="A130" s="505"/>
      <c r="B130" s="527">
        <v>18</v>
      </c>
      <c r="C130" s="536" t="s">
        <v>97</v>
      </c>
      <c r="D130" s="163" t="s">
        <v>95</v>
      </c>
      <c r="E130" s="164">
        <f ca="1">D120</f>
        <v>2020</v>
      </c>
      <c r="F130" s="532" t="s">
        <v>96</v>
      </c>
      <c r="G130" s="532"/>
      <c r="H130" s="165">
        <f ca="1">D110</f>
        <v>2021</v>
      </c>
      <c r="I130" s="144"/>
      <c r="J130" s="19"/>
      <c r="K130" s="19"/>
      <c r="L130" s="19"/>
      <c r="M130" s="145"/>
      <c r="N130" s="182"/>
    </row>
    <row r="131" spans="1:15" s="1" customFormat="1" ht="14.4" customHeight="1" x14ac:dyDescent="0.3">
      <c r="A131" s="505"/>
      <c r="B131" s="528"/>
      <c r="C131" s="537"/>
      <c r="D131" s="312" t="s">
        <v>169</v>
      </c>
      <c r="E131" s="533" t="s">
        <v>79</v>
      </c>
      <c r="F131" s="533"/>
      <c r="G131" s="534" t="s">
        <v>80</v>
      </c>
      <c r="H131" s="535"/>
      <c r="I131" s="98"/>
      <c r="J131" s="6"/>
      <c r="K131" s="6"/>
      <c r="L131" s="6"/>
      <c r="M131" s="90"/>
      <c r="N131" s="171" t="e">
        <f>IF(H132&gt;50%,30,0)</f>
        <v>#DIV/0!</v>
      </c>
      <c r="O131" s="314" t="s">
        <v>170</v>
      </c>
    </row>
    <row r="132" spans="1:15" s="1" customFormat="1" ht="15" thickBot="1" x14ac:dyDescent="0.35">
      <c r="A132" s="505"/>
      <c r="B132" s="528"/>
      <c r="C132" s="537"/>
      <c r="D132" s="313"/>
      <c r="E132" s="156"/>
      <c r="F132" s="162" t="e">
        <f>E132/F129</f>
        <v>#DIV/0!</v>
      </c>
      <c r="G132" s="199"/>
      <c r="H132" s="162" t="e">
        <f>G132/G129</f>
        <v>#DIV/0!</v>
      </c>
      <c r="I132" s="266"/>
      <c r="J132" s="6"/>
      <c r="K132" s="6"/>
      <c r="L132" s="6"/>
      <c r="M132" s="90"/>
      <c r="N132" s="171" t="e">
        <f>IF(F132&gt;50%,30,0)</f>
        <v>#DIV/0!</v>
      </c>
      <c r="O132" s="314"/>
    </row>
    <row r="133" spans="1:15" s="1" customFormat="1" ht="22.2" thickTop="1" thickBot="1" x14ac:dyDescent="0.35">
      <c r="A133" s="506"/>
      <c r="B133" s="507" t="s">
        <v>19</v>
      </c>
      <c r="C133" s="508"/>
      <c r="D133" s="508"/>
      <c r="E133" s="508"/>
      <c r="F133" s="508"/>
      <c r="G133" s="508"/>
      <c r="H133" s="509"/>
      <c r="I133" s="542"/>
      <c r="J133" s="543"/>
      <c r="K133" s="543"/>
      <c r="L133" s="543"/>
      <c r="M133" s="544"/>
      <c r="N133" s="179" t="e">
        <f>SUM(N109:N132)</f>
        <v>#DIV/0!</v>
      </c>
    </row>
    <row r="134" spans="1:15" ht="15" thickTop="1" x14ac:dyDescent="0.3">
      <c r="A134" s="521" t="s">
        <v>63</v>
      </c>
      <c r="B134" s="524">
        <v>19</v>
      </c>
      <c r="C134" s="556" t="s">
        <v>128</v>
      </c>
      <c r="D134" s="557"/>
      <c r="E134" s="557"/>
      <c r="F134" s="557"/>
      <c r="G134" s="557"/>
      <c r="H134" s="558"/>
      <c r="I134" s="55"/>
      <c r="J134" s="10"/>
      <c r="K134" s="10"/>
      <c r="L134" s="10"/>
      <c r="M134" s="21"/>
      <c r="N134" s="182"/>
    </row>
    <row r="135" spans="1:15" ht="14.4" customHeight="1" x14ac:dyDescent="0.3">
      <c r="A135" s="522"/>
      <c r="B135" s="524"/>
      <c r="C135" s="525" t="s">
        <v>64</v>
      </c>
      <c r="D135" s="525"/>
      <c r="E135" s="525"/>
      <c r="F135" s="303"/>
      <c r="G135" s="399"/>
      <c r="H135" s="399"/>
      <c r="I135" s="53" t="b">
        <v>0</v>
      </c>
      <c r="J135" s="3"/>
      <c r="K135" s="3"/>
      <c r="L135" s="3"/>
      <c r="M135" s="7"/>
      <c r="N135" s="181"/>
    </row>
    <row r="136" spans="1:15" ht="24" customHeight="1" thickBot="1" x14ac:dyDescent="0.35">
      <c r="A136" s="522"/>
      <c r="B136" s="524"/>
      <c r="C136" s="510" t="s">
        <v>65</v>
      </c>
      <c r="D136" s="511"/>
      <c r="E136" s="512"/>
      <c r="F136" s="38"/>
      <c r="G136" s="38"/>
      <c r="H136" s="70"/>
      <c r="I136" s="54" t="b">
        <v>0</v>
      </c>
      <c r="J136" s="9" t="b">
        <v>0</v>
      </c>
      <c r="K136" s="9" t="b">
        <v>0</v>
      </c>
      <c r="L136" s="9"/>
      <c r="M136" s="14"/>
      <c r="N136" s="174">
        <f>IF(I136=TRUE,20,0)+IF(J136=TRUE,10,0)+IF(K136=TRUE,5,0)</f>
        <v>0</v>
      </c>
    </row>
    <row r="137" spans="1:15" x14ac:dyDescent="0.3">
      <c r="A137" s="522"/>
      <c r="B137" s="526">
        <v>20</v>
      </c>
      <c r="C137" s="553" t="s">
        <v>129</v>
      </c>
      <c r="D137" s="554"/>
      <c r="E137" s="554"/>
      <c r="F137" s="554"/>
      <c r="G137" s="554"/>
      <c r="H137" s="555"/>
      <c r="I137" s="58"/>
      <c r="J137" s="59"/>
      <c r="K137" s="59"/>
      <c r="L137" s="59"/>
      <c r="M137" s="60"/>
      <c r="N137" s="180"/>
    </row>
    <row r="138" spans="1:15" ht="27.6" x14ac:dyDescent="0.3">
      <c r="A138" s="522"/>
      <c r="B138" s="388"/>
      <c r="C138" s="44"/>
      <c r="D138" s="45" t="s">
        <v>174</v>
      </c>
      <c r="E138" s="45" t="s">
        <v>76</v>
      </c>
      <c r="F138" s="45" t="s">
        <v>165</v>
      </c>
      <c r="G138" s="45" t="s">
        <v>154</v>
      </c>
      <c r="H138" s="51" t="s">
        <v>166</v>
      </c>
      <c r="I138" s="87">
        <f>IF(AND(OR(I140="Non vide",I139="Non Vide"),I147="Vide"),0,1)</f>
        <v>1</v>
      </c>
      <c r="J138" s="3">
        <f>IF(AND(OR(J140="Non vide",J139="Non Vide"),J147="Vide"),0,1)</f>
        <v>1</v>
      </c>
      <c r="K138" s="3">
        <f>IF(AND(OR(K140="Non vide",K139="Non Vide"),K147="Vide"),0,1)</f>
        <v>1</v>
      </c>
      <c r="L138" s="3">
        <f>IF(AND(OR(L140="Non vide",L139="Non Vide"),L147="Vide",),0,1)</f>
        <v>1</v>
      </c>
      <c r="M138" s="40">
        <f>IF(AND(OR(M140="Non vide",M139="Non Vide"),M147="Vide"),0,1)</f>
        <v>1</v>
      </c>
      <c r="N138" s="171">
        <f>IF(OR(I138=0,J138=0,K138=0,L138=0,M138=0,D147=E147,D147=F147,D147=G147,D147=H147,E147=F147,E147=G147,E147=H147,F147=G147,F147=H147,G147=H147),0,1)</f>
        <v>0</v>
      </c>
    </row>
    <row r="139" spans="1:15" x14ac:dyDescent="0.3">
      <c r="A139" s="522"/>
      <c r="B139" s="388"/>
      <c r="C139" s="46" t="s">
        <v>66</v>
      </c>
      <c r="D139" s="35"/>
      <c r="E139" s="35"/>
      <c r="F139" s="35"/>
      <c r="G139" s="35"/>
      <c r="H139" s="86"/>
      <c r="I139" s="57" t="str">
        <f>IF(ISBLANK(D139),"Vide","Non vide")</f>
        <v>Vide</v>
      </c>
      <c r="J139" s="11" t="str">
        <f t="shared" ref="J139:J140" si="7">IF(ISBLANK(E139),"Vide","Non vide")</f>
        <v>Vide</v>
      </c>
      <c r="K139" s="11" t="str">
        <f t="shared" ref="K139:K140" si="8">IF(ISBLANK(F139),"Vide","Non vide")</f>
        <v>Vide</v>
      </c>
      <c r="L139" s="11" t="str">
        <f t="shared" ref="L139:L140" si="9">IF(ISBLANK(G139),"Vide","Non vide")</f>
        <v>Vide</v>
      </c>
      <c r="M139" s="17" t="str">
        <f t="shared" ref="M139:M140" si="10">IF(ISBLANK(H139),"Vide","Non vide")</f>
        <v>Vide</v>
      </c>
      <c r="N139" s="337" t="str">
        <f>IF(OR(D147=E147,D147=F147,D147=G147,D147=H147,E147=F147,E147=G147,E147=H147,F147=G147,F147=H147,G147=H147),"Remplir par encadrants différents",".")</f>
        <v>Remplir par encadrants différents</v>
      </c>
    </row>
    <row r="140" spans="1:15" x14ac:dyDescent="0.3">
      <c r="A140" s="522"/>
      <c r="B140" s="388"/>
      <c r="C140" s="46" t="s">
        <v>67</v>
      </c>
      <c r="D140" s="35"/>
      <c r="E140" s="35"/>
      <c r="F140" s="35"/>
      <c r="G140" s="35"/>
      <c r="H140" s="86"/>
      <c r="I140" s="57" t="str">
        <f>IF(ISBLANK(D140),"Vide","Non vide")</f>
        <v>Vide</v>
      </c>
      <c r="J140" s="11" t="str">
        <f t="shared" si="7"/>
        <v>Vide</v>
      </c>
      <c r="K140" s="11" t="str">
        <f t="shared" si="8"/>
        <v>Vide</v>
      </c>
      <c r="L140" s="11" t="str">
        <f t="shared" si="9"/>
        <v>Vide</v>
      </c>
      <c r="M140" s="17" t="str">
        <f t="shared" si="10"/>
        <v>Vide</v>
      </c>
      <c r="N140" s="338"/>
    </row>
    <row r="141" spans="1:15" x14ac:dyDescent="0.3">
      <c r="A141" s="522"/>
      <c r="B141" s="388"/>
      <c r="C141" s="46" t="s">
        <v>68</v>
      </c>
      <c r="D141" s="35"/>
      <c r="E141" s="35"/>
      <c r="F141" s="35"/>
      <c r="G141" s="35"/>
      <c r="H141" s="86"/>
      <c r="I141" s="53"/>
      <c r="J141" s="3"/>
      <c r="K141" s="3"/>
      <c r="L141" s="3"/>
      <c r="M141" s="7"/>
      <c r="N141" s="181"/>
    </row>
    <row r="142" spans="1:15" x14ac:dyDescent="0.3">
      <c r="A142" s="522"/>
      <c r="B142" s="388"/>
      <c r="C142" s="46" t="s">
        <v>69</v>
      </c>
      <c r="D142" s="35"/>
      <c r="E142" s="35"/>
      <c r="F142" s="35"/>
      <c r="G142" s="35"/>
      <c r="H142" s="86"/>
      <c r="I142" s="53"/>
      <c r="J142" s="3"/>
      <c r="K142" s="3"/>
      <c r="L142" s="3"/>
      <c r="M142" s="7"/>
      <c r="N142" s="181"/>
    </row>
    <row r="143" spans="1:15" ht="41.4" x14ac:dyDescent="0.3">
      <c r="A143" s="522"/>
      <c r="B143" s="388"/>
      <c r="C143" s="46" t="s">
        <v>160</v>
      </c>
      <c r="D143" s="81"/>
      <c r="E143" s="81"/>
      <c r="F143" s="81"/>
      <c r="G143" s="81"/>
      <c r="H143" s="82"/>
      <c r="I143" s="53" t="b">
        <v>0</v>
      </c>
      <c r="J143" s="3" t="b">
        <v>0</v>
      </c>
      <c r="K143" s="3" t="b">
        <v>0</v>
      </c>
      <c r="L143" s="3" t="b">
        <v>0</v>
      </c>
      <c r="M143" s="7" t="b">
        <v>0</v>
      </c>
      <c r="N143" s="171">
        <f>IF(I143=TRUE,2,0)+IF(J143=TRUE,2,0)+IF(K143=TRUE,2,0)+IF(L143=TRUE,2,0)+IF(M143=TRUE,2,0)</f>
        <v>0</v>
      </c>
    </row>
    <row r="144" spans="1:15" x14ac:dyDescent="0.3">
      <c r="A144" s="522"/>
      <c r="B144" s="388"/>
      <c r="C144" s="520" t="s">
        <v>74</v>
      </c>
      <c r="D144" s="32"/>
      <c r="E144" s="32"/>
      <c r="F144" s="32"/>
      <c r="G144" s="32"/>
      <c r="H144" s="83"/>
      <c r="I144" s="53" t="b">
        <v>0</v>
      </c>
      <c r="J144" s="3" t="b">
        <v>0</v>
      </c>
      <c r="K144" s="3" t="b">
        <v>0</v>
      </c>
      <c r="L144" s="3" t="b">
        <v>0</v>
      </c>
      <c r="M144" s="7" t="b">
        <v>0</v>
      </c>
      <c r="N144" s="171">
        <f>IF(I144=TRUE,30,0)+IF(J144=TRUE,30,0)+IF(K144=TRUE,30,0)+IF(L144=TRUE,30,0)+IF(M144=TRUE,30,0)</f>
        <v>0</v>
      </c>
    </row>
    <row r="145" spans="1:14" x14ac:dyDescent="0.3">
      <c r="A145" s="522"/>
      <c r="B145" s="388"/>
      <c r="C145" s="520"/>
      <c r="D145" s="32"/>
      <c r="E145" s="32"/>
      <c r="F145" s="32"/>
      <c r="G145" s="32"/>
      <c r="H145" s="83"/>
      <c r="I145" s="53" t="b">
        <v>0</v>
      </c>
      <c r="J145" s="3" t="b">
        <v>0</v>
      </c>
      <c r="K145" s="3" t="b">
        <v>0</v>
      </c>
      <c r="L145" s="3" t="b">
        <v>0</v>
      </c>
      <c r="M145" s="7" t="b">
        <v>0</v>
      </c>
      <c r="N145" s="171">
        <f>IF(I145=TRUE,20,0)+IF(J145=TRUE,20,0)+IF(K145=TRUE,20,0)+IF(L145=TRUE,20,0)+IF(M145=TRUE,20,0)</f>
        <v>0</v>
      </c>
    </row>
    <row r="146" spans="1:14" x14ac:dyDescent="0.3">
      <c r="A146" s="522"/>
      <c r="B146" s="388"/>
      <c r="C146" s="520"/>
      <c r="D146" s="32"/>
      <c r="E146" s="32"/>
      <c r="F146" s="32"/>
      <c r="G146" s="32"/>
      <c r="H146" s="83"/>
      <c r="I146" s="53" t="b">
        <v>0</v>
      </c>
      <c r="J146" s="3" t="b">
        <v>0</v>
      </c>
      <c r="K146" s="3" t="b">
        <v>0</v>
      </c>
      <c r="L146" s="3" t="b">
        <v>0</v>
      </c>
      <c r="M146" s="7" t="b">
        <v>0</v>
      </c>
      <c r="N146" s="171">
        <f>IF(I146=TRUE,10,0)+IF(J146=TRUE,10,0)+IF(K146=TRUE,10,0)+IF(L146=TRUE,10,0)+IF(M146=TRUE,10,0)</f>
        <v>0</v>
      </c>
    </row>
    <row r="147" spans="1:14" x14ac:dyDescent="0.3">
      <c r="A147" s="522"/>
      <c r="B147" s="388"/>
      <c r="C147" s="46" t="s">
        <v>70</v>
      </c>
      <c r="D147" s="35"/>
      <c r="E147" s="35"/>
      <c r="F147" s="35"/>
      <c r="G147" s="35"/>
      <c r="H147" s="86"/>
      <c r="I147" s="57" t="str">
        <f>IF(ISBLANK(D147),"Vide","Non vide")</f>
        <v>Vide</v>
      </c>
      <c r="J147" s="11" t="str">
        <f t="shared" ref="J147:M147" si="11">IF(ISBLANK(E147),"Vide","Non vide")</f>
        <v>Vide</v>
      </c>
      <c r="K147" s="11" t="str">
        <f t="shared" si="11"/>
        <v>Vide</v>
      </c>
      <c r="L147" s="11" t="str">
        <f t="shared" si="11"/>
        <v>Vide</v>
      </c>
      <c r="M147" s="17" t="str">
        <f t="shared" si="11"/>
        <v>Vide</v>
      </c>
      <c r="N147" s="181"/>
    </row>
    <row r="148" spans="1:14" x14ac:dyDescent="0.3">
      <c r="A148" s="522"/>
      <c r="B148" s="388"/>
      <c r="C148" s="520" t="s">
        <v>71</v>
      </c>
      <c r="D148" s="32"/>
      <c r="E148" s="32"/>
      <c r="F148" s="32"/>
      <c r="G148" s="32"/>
      <c r="H148" s="83"/>
      <c r="I148" s="53" t="b">
        <v>0</v>
      </c>
      <c r="J148" s="3" t="b">
        <v>0</v>
      </c>
      <c r="K148" s="3" t="b">
        <v>0</v>
      </c>
      <c r="L148" s="3" t="b">
        <v>0</v>
      </c>
      <c r="M148" s="7" t="b">
        <v>0</v>
      </c>
      <c r="N148" s="171">
        <f>IF(I148=TRUE,30,0)+IF(J148=TRUE,30,0)+IF(K148=TRUE,30,0)+IF(L148=TRUE,30,0)+IF(M148=TRUE,30,0)</f>
        <v>0</v>
      </c>
    </row>
    <row r="149" spans="1:14" x14ac:dyDescent="0.3">
      <c r="A149" s="522"/>
      <c r="B149" s="388"/>
      <c r="C149" s="520"/>
      <c r="D149" s="32"/>
      <c r="E149" s="32"/>
      <c r="F149" s="32"/>
      <c r="G149" s="32"/>
      <c r="H149" s="83"/>
      <c r="I149" s="53" t="b">
        <v>0</v>
      </c>
      <c r="J149" s="3" t="b">
        <v>0</v>
      </c>
      <c r="K149" s="3" t="b">
        <v>0</v>
      </c>
      <c r="L149" s="3" t="b">
        <v>0</v>
      </c>
      <c r="M149" s="7" t="b">
        <v>0</v>
      </c>
      <c r="N149" s="171">
        <f>IF(I149=TRUE,15,0)+IF(J149=TRUE,15,0)+IF(K149=TRUE,15,0)+IF(L149=TRUE,15,0)+IF(M149=TRUE,15,0)</f>
        <v>0</v>
      </c>
    </row>
    <row r="150" spans="1:14" x14ac:dyDescent="0.3">
      <c r="A150" s="522"/>
      <c r="B150" s="388"/>
      <c r="C150" s="520"/>
      <c r="D150" s="32"/>
      <c r="E150" s="32"/>
      <c r="F150" s="32"/>
      <c r="G150" s="32"/>
      <c r="H150" s="83"/>
      <c r="I150" s="53" t="b">
        <v>0</v>
      </c>
      <c r="J150" s="3" t="b">
        <v>0</v>
      </c>
      <c r="K150" s="3" t="b">
        <v>0</v>
      </c>
      <c r="L150" s="3" t="b">
        <v>0</v>
      </c>
      <c r="M150" s="7" t="b">
        <v>0</v>
      </c>
      <c r="N150" s="171">
        <f>IF(I150=TRUE,5,0)+IF(J150=TRUE,5,0)+IF(K150=TRUE,5,0)+IF(L150=TRUE,5,0)+IF(M150=TRUE,5,0)</f>
        <v>0</v>
      </c>
    </row>
    <row r="151" spans="1:14" ht="28.2" thickBot="1" x14ac:dyDescent="0.35">
      <c r="A151" s="522"/>
      <c r="B151" s="389"/>
      <c r="C151" s="80" t="s">
        <v>72</v>
      </c>
      <c r="D151" s="84"/>
      <c r="E151" s="84"/>
      <c r="F151" s="84"/>
      <c r="G151" s="84"/>
      <c r="H151" s="85"/>
      <c r="I151" s="270" t="b">
        <v>0</v>
      </c>
      <c r="J151" s="79" t="b">
        <v>0</v>
      </c>
      <c r="K151" s="79" t="b">
        <v>0</v>
      </c>
      <c r="L151" s="79" t="b">
        <v>0</v>
      </c>
      <c r="M151" s="187" t="b">
        <v>0</v>
      </c>
      <c r="N151" s="171">
        <f>IF(I151=TRUE,1,0)+IF(J151=TRUE,1,0)+IF(K151=TRUE,1,0)+IF(L151=TRUE,1,0)+IF(M151=TRUE,1,0)</f>
        <v>0</v>
      </c>
    </row>
    <row r="152" spans="1:14" x14ac:dyDescent="0.3">
      <c r="A152" s="522"/>
      <c r="B152" s="538">
        <v>21</v>
      </c>
      <c r="C152" s="365" t="s">
        <v>156</v>
      </c>
      <c r="D152" s="272" t="s">
        <v>127</v>
      </c>
      <c r="E152" s="169"/>
      <c r="F152" s="341" t="s">
        <v>73</v>
      </c>
      <c r="G152" s="342"/>
      <c r="H152" s="345" t="e">
        <f>E152/E153</f>
        <v>#DIV/0!</v>
      </c>
      <c r="I152" s="325"/>
      <c r="J152" s="326"/>
      <c r="K152" s="326"/>
      <c r="L152" s="326"/>
      <c r="M152" s="327"/>
      <c r="N152" s="324" t="e">
        <f>IF(H152&gt;9.9%,30,0)</f>
        <v>#DIV/0!</v>
      </c>
    </row>
    <row r="153" spans="1:14" x14ac:dyDescent="0.3">
      <c r="A153" s="522"/>
      <c r="B153" s="539"/>
      <c r="C153" s="340"/>
      <c r="D153" s="273" t="s">
        <v>155</v>
      </c>
      <c r="E153" s="269"/>
      <c r="F153" s="343"/>
      <c r="G153" s="344"/>
      <c r="H153" s="346"/>
      <c r="I153" s="328"/>
      <c r="J153" s="329"/>
      <c r="K153" s="329"/>
      <c r="L153" s="329"/>
      <c r="M153" s="330"/>
      <c r="N153" s="323"/>
    </row>
    <row r="154" spans="1:14" x14ac:dyDescent="0.3">
      <c r="A154" s="522"/>
      <c r="B154" s="539"/>
      <c r="C154" s="339" t="s">
        <v>157</v>
      </c>
      <c r="D154" s="274" t="s">
        <v>127</v>
      </c>
      <c r="E154" s="268"/>
      <c r="F154" s="347" t="s">
        <v>73</v>
      </c>
      <c r="G154" s="348"/>
      <c r="H154" s="349" t="e">
        <f>E154/E155</f>
        <v>#DIV/0!</v>
      </c>
      <c r="I154" s="331"/>
      <c r="J154" s="332"/>
      <c r="K154" s="332"/>
      <c r="L154" s="332"/>
      <c r="M154" s="333"/>
      <c r="N154" s="321" t="e">
        <f>IF(H154&gt;9.9%,30,0)</f>
        <v>#DIV/0!</v>
      </c>
    </row>
    <row r="155" spans="1:14" x14ac:dyDescent="0.3">
      <c r="A155" s="522"/>
      <c r="B155" s="539"/>
      <c r="C155" s="340"/>
      <c r="D155" s="275" t="s">
        <v>155</v>
      </c>
      <c r="E155" s="269"/>
      <c r="F155" s="343"/>
      <c r="G155" s="344"/>
      <c r="H155" s="346"/>
      <c r="I155" s="328"/>
      <c r="J155" s="329"/>
      <c r="K155" s="329"/>
      <c r="L155" s="329"/>
      <c r="M155" s="330"/>
      <c r="N155" s="323"/>
    </row>
    <row r="156" spans="1:14" x14ac:dyDescent="0.3">
      <c r="A156" s="522"/>
      <c r="B156" s="539"/>
      <c r="C156" s="356" t="s">
        <v>158</v>
      </c>
      <c r="D156" s="276" t="s">
        <v>127</v>
      </c>
      <c r="E156" s="250"/>
      <c r="F156" s="350" t="s">
        <v>73</v>
      </c>
      <c r="G156" s="351"/>
      <c r="H156" s="354" t="e">
        <f>E156/E157</f>
        <v>#DIV/0!</v>
      </c>
      <c r="I156" s="331"/>
      <c r="J156" s="332"/>
      <c r="K156" s="332"/>
      <c r="L156" s="332"/>
      <c r="M156" s="333"/>
      <c r="N156" s="321" t="e">
        <f>IF(H156&gt;9.9%,30,0)</f>
        <v>#DIV/0!</v>
      </c>
    </row>
    <row r="157" spans="1:14" ht="15" thickBot="1" x14ac:dyDescent="0.35">
      <c r="A157" s="522"/>
      <c r="B157" s="539"/>
      <c r="C157" s="357"/>
      <c r="D157" s="277" t="s">
        <v>155</v>
      </c>
      <c r="E157" s="271"/>
      <c r="F157" s="352"/>
      <c r="G157" s="353"/>
      <c r="H157" s="355"/>
      <c r="I157" s="334"/>
      <c r="J157" s="335"/>
      <c r="K157" s="335"/>
      <c r="L157" s="335"/>
      <c r="M157" s="336"/>
      <c r="N157" s="322"/>
    </row>
    <row r="158" spans="1:14" ht="22.2" thickTop="1" thickBot="1" x14ac:dyDescent="0.35">
      <c r="A158" s="523"/>
      <c r="B158" s="559" t="s">
        <v>19</v>
      </c>
      <c r="C158" s="559"/>
      <c r="D158" s="560"/>
      <c r="E158" s="560"/>
      <c r="F158" s="560"/>
      <c r="G158" s="560"/>
      <c r="H158" s="561"/>
      <c r="I158" s="540"/>
      <c r="J158" s="541"/>
      <c r="K158" s="541"/>
      <c r="L158" s="541"/>
      <c r="M158" s="541"/>
      <c r="N158" s="179" t="e">
        <f>SUM(N134:N137,N139:N151,N152,N156)*N138</f>
        <v>#DIV/0!</v>
      </c>
    </row>
    <row r="159" spans="1:14" ht="15" thickTop="1" x14ac:dyDescent="0.3"/>
    <row r="162" ht="14.4" customHeight="1" x14ac:dyDescent="0.3"/>
  </sheetData>
  <mergeCells count="178">
    <mergeCell ref="I158:M158"/>
    <mergeCell ref="I133:M133"/>
    <mergeCell ref="I108:M108"/>
    <mergeCell ref="I36:M36"/>
    <mergeCell ref="I1:M1"/>
    <mergeCell ref="C82:C87"/>
    <mergeCell ref="C137:H137"/>
    <mergeCell ref="C134:H134"/>
    <mergeCell ref="B158:H158"/>
    <mergeCell ref="G82:H82"/>
    <mergeCell ref="G84:H84"/>
    <mergeCell ref="G85:H85"/>
    <mergeCell ref="G86:H86"/>
    <mergeCell ref="G87:H87"/>
    <mergeCell ref="G106:H106"/>
    <mergeCell ref="G107:H107"/>
    <mergeCell ref="B108:H108"/>
    <mergeCell ref="F73:H73"/>
    <mergeCell ref="F74:H74"/>
    <mergeCell ref="F75:H75"/>
    <mergeCell ref="F76:H76"/>
    <mergeCell ref="C81:H81"/>
    <mergeCell ref="C78:H78"/>
    <mergeCell ref="F79:H79"/>
    <mergeCell ref="A109:A133"/>
    <mergeCell ref="B133:H133"/>
    <mergeCell ref="C136:E136"/>
    <mergeCell ref="F135:H135"/>
    <mergeCell ref="D110:D119"/>
    <mergeCell ref="D120:D129"/>
    <mergeCell ref="C109:C129"/>
    <mergeCell ref="C144:C146"/>
    <mergeCell ref="C148:C150"/>
    <mergeCell ref="A134:A158"/>
    <mergeCell ref="B134:B136"/>
    <mergeCell ref="C135:E135"/>
    <mergeCell ref="B137:B151"/>
    <mergeCell ref="B130:B132"/>
    <mergeCell ref="B109:B129"/>
    <mergeCell ref="F130:G130"/>
    <mergeCell ref="E131:F131"/>
    <mergeCell ref="G131:H131"/>
    <mergeCell ref="C130:C132"/>
    <mergeCell ref="B152:B157"/>
    <mergeCell ref="A89:A108"/>
    <mergeCell ref="G90:H90"/>
    <mergeCell ref="D105:E105"/>
    <mergeCell ref="G104:H104"/>
    <mergeCell ref="F105:H105"/>
    <mergeCell ref="B89:B102"/>
    <mergeCell ref="B103:B107"/>
    <mergeCell ref="F91:H91"/>
    <mergeCell ref="F93:H93"/>
    <mergeCell ref="F96:H96"/>
    <mergeCell ref="F97:H97"/>
    <mergeCell ref="G103:H103"/>
    <mergeCell ref="D92:E92"/>
    <mergeCell ref="F92:H92"/>
    <mergeCell ref="D94:E94"/>
    <mergeCell ref="F94:H94"/>
    <mergeCell ref="C89:C95"/>
    <mergeCell ref="C96:C102"/>
    <mergeCell ref="D89:E89"/>
    <mergeCell ref="D90:E90"/>
    <mergeCell ref="D91:E91"/>
    <mergeCell ref="D93:E93"/>
    <mergeCell ref="D96:E96"/>
    <mergeCell ref="B59:B72"/>
    <mergeCell ref="C56:E56"/>
    <mergeCell ref="C57:E57"/>
    <mergeCell ref="C58:E58"/>
    <mergeCell ref="C59:H59"/>
    <mergeCell ref="C60:H60"/>
    <mergeCell ref="C61:C63"/>
    <mergeCell ref="C64:C66"/>
    <mergeCell ref="G83:H83"/>
    <mergeCell ref="C5:E5"/>
    <mergeCell ref="C26:D32"/>
    <mergeCell ref="F42:G42"/>
    <mergeCell ref="F44:G44"/>
    <mergeCell ref="F45:G45"/>
    <mergeCell ref="F49:H49"/>
    <mergeCell ref="F50:H50"/>
    <mergeCell ref="F38:H38"/>
    <mergeCell ref="F39:H39"/>
    <mergeCell ref="C37:H37"/>
    <mergeCell ref="C38:D38"/>
    <mergeCell ref="C39:D39"/>
    <mergeCell ref="D43:E43"/>
    <mergeCell ref="F43:G43"/>
    <mergeCell ref="C7:C10"/>
    <mergeCell ref="C11:C14"/>
    <mergeCell ref="C15:C18"/>
    <mergeCell ref="F1:H1"/>
    <mergeCell ref="B1:E1"/>
    <mergeCell ref="B19:B25"/>
    <mergeCell ref="C19:D25"/>
    <mergeCell ref="B6:B18"/>
    <mergeCell ref="B37:B39"/>
    <mergeCell ref="B54:B58"/>
    <mergeCell ref="C2:E2"/>
    <mergeCell ref="B33:B35"/>
    <mergeCell ref="F35:H35"/>
    <mergeCell ref="D34:E34"/>
    <mergeCell ref="C33:E33"/>
    <mergeCell ref="C35:E35"/>
    <mergeCell ref="C40:H40"/>
    <mergeCell ref="B40:B45"/>
    <mergeCell ref="C41:C45"/>
    <mergeCell ref="D41:E41"/>
    <mergeCell ref="D42:E42"/>
    <mergeCell ref="D44:E44"/>
    <mergeCell ref="D45:E45"/>
    <mergeCell ref="F41:G41"/>
    <mergeCell ref="B46:B50"/>
    <mergeCell ref="C54:E54"/>
    <mergeCell ref="C3:D4"/>
    <mergeCell ref="B51:B53"/>
    <mergeCell ref="C51:E51"/>
    <mergeCell ref="F51:H51"/>
    <mergeCell ref="O38:O39"/>
    <mergeCell ref="D52:E52"/>
    <mergeCell ref="D53:E53"/>
    <mergeCell ref="C52:C53"/>
    <mergeCell ref="A2:A36"/>
    <mergeCell ref="B36:H36"/>
    <mergeCell ref="B26:B32"/>
    <mergeCell ref="B2:B5"/>
    <mergeCell ref="C46:C50"/>
    <mergeCell ref="D46:E50"/>
    <mergeCell ref="F46:H46"/>
    <mergeCell ref="F47:H47"/>
    <mergeCell ref="F48:H48"/>
    <mergeCell ref="A37:A88"/>
    <mergeCell ref="B73:B77"/>
    <mergeCell ref="B78:B80"/>
    <mergeCell ref="B81:B87"/>
    <mergeCell ref="B88:H88"/>
    <mergeCell ref="C77:E77"/>
    <mergeCell ref="F77:H77"/>
    <mergeCell ref="F80:H80"/>
    <mergeCell ref="N156:N157"/>
    <mergeCell ref="N154:N155"/>
    <mergeCell ref="N152:N153"/>
    <mergeCell ref="I152:M153"/>
    <mergeCell ref="I154:M155"/>
    <mergeCell ref="I156:M157"/>
    <mergeCell ref="N139:N140"/>
    <mergeCell ref="C154:C155"/>
    <mergeCell ref="F152:G153"/>
    <mergeCell ref="H152:H153"/>
    <mergeCell ref="F154:G155"/>
    <mergeCell ref="H154:H155"/>
    <mergeCell ref="F156:G157"/>
    <mergeCell ref="H156:H157"/>
    <mergeCell ref="C156:C157"/>
    <mergeCell ref="C152:C153"/>
    <mergeCell ref="G12:H12"/>
    <mergeCell ref="G13:H13"/>
    <mergeCell ref="G10:H10"/>
    <mergeCell ref="G14:H14"/>
    <mergeCell ref="G18:H18"/>
    <mergeCell ref="C55:E55"/>
    <mergeCell ref="D131:D132"/>
    <mergeCell ref="O131:O132"/>
    <mergeCell ref="C6:H6"/>
    <mergeCell ref="H54:H58"/>
    <mergeCell ref="D97:E97"/>
    <mergeCell ref="D101:E101"/>
    <mergeCell ref="F98:H98"/>
    <mergeCell ref="D98:E98"/>
    <mergeCell ref="D99:E99"/>
    <mergeCell ref="F99:H99"/>
    <mergeCell ref="F101:H101"/>
    <mergeCell ref="D100:E100"/>
    <mergeCell ref="F82:F87"/>
    <mergeCell ref="C67:C69"/>
    <mergeCell ref="C70:C72"/>
  </mergeCells>
  <phoneticPr fontId="4" type="noConversion"/>
  <conditionalFormatting sqref="N139:N140">
    <cfRule type="beginsWith" dxfId="3" priority="4" operator="beginsWith" text="Remplir ">
      <formula>LEFT(N139,LEN("Remplir "))="Remplir "</formula>
    </cfRule>
  </conditionalFormatting>
  <conditionalFormatting sqref="N9">
    <cfRule type="containsText" dxfId="2" priority="3" operator="containsText" text="une seule PROFONDEUR">
      <formula>NOT(ISERROR(SEARCH("une seule PROFONDEUR",N9)))</formula>
    </cfRule>
  </conditionalFormatting>
  <conditionalFormatting sqref="N13">
    <cfRule type="containsText" dxfId="1" priority="2" operator="containsText" text="une seule PROFONDEUR">
      <formula>NOT(ISERROR(SEARCH("une seule PROFONDEUR",N13)))</formula>
    </cfRule>
  </conditionalFormatting>
  <conditionalFormatting sqref="N17">
    <cfRule type="containsText" dxfId="0" priority="1" operator="containsText" text="une seule PROFONDEUR">
      <formula>NOT(ISERROR(SEARCH("une seule PROFONDEUR",N17)))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0</xdr:row>
                    <xdr:rowOff>449580</xdr:rowOff>
                  </from>
                  <to>
                    <xdr:col>5</xdr:col>
                    <xdr:colOff>922020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</xdr:row>
                    <xdr:rowOff>175260</xdr:rowOff>
                  </from>
                  <to>
                    <xdr:col>5</xdr:col>
                    <xdr:colOff>922020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2</xdr:row>
                    <xdr:rowOff>167640</xdr:rowOff>
                  </from>
                  <to>
                    <xdr:col>5</xdr:col>
                    <xdr:colOff>922020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15240</xdr:colOff>
                    <xdr:row>24</xdr:row>
                    <xdr:rowOff>152400</xdr:rowOff>
                  </from>
                  <to>
                    <xdr:col>5</xdr:col>
                    <xdr:colOff>861060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1280160</xdr:colOff>
                    <xdr:row>24</xdr:row>
                    <xdr:rowOff>160020</xdr:rowOff>
                  </from>
                  <to>
                    <xdr:col>6</xdr:col>
                    <xdr:colOff>937260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6</xdr:col>
                    <xdr:colOff>1287780</xdr:colOff>
                    <xdr:row>24</xdr:row>
                    <xdr:rowOff>152400</xdr:rowOff>
                  </from>
                  <to>
                    <xdr:col>7</xdr:col>
                    <xdr:colOff>769620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5</xdr:col>
                    <xdr:colOff>22860</xdr:colOff>
                    <xdr:row>25</xdr:row>
                    <xdr:rowOff>152400</xdr:rowOff>
                  </from>
                  <to>
                    <xdr:col>5</xdr:col>
                    <xdr:colOff>861060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5</xdr:col>
                    <xdr:colOff>22860</xdr:colOff>
                    <xdr:row>26</xdr:row>
                    <xdr:rowOff>144780</xdr:rowOff>
                  </from>
                  <to>
                    <xdr:col>5</xdr:col>
                    <xdr:colOff>861060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5</xdr:col>
                    <xdr:colOff>22860</xdr:colOff>
                    <xdr:row>27</xdr:row>
                    <xdr:rowOff>129540</xdr:rowOff>
                  </from>
                  <to>
                    <xdr:col>5</xdr:col>
                    <xdr:colOff>861060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5</xdr:col>
                    <xdr:colOff>22860</xdr:colOff>
                    <xdr:row>28</xdr:row>
                    <xdr:rowOff>144780</xdr:rowOff>
                  </from>
                  <to>
                    <xdr:col>5</xdr:col>
                    <xdr:colOff>861060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5</xdr:col>
                    <xdr:colOff>22860</xdr:colOff>
                    <xdr:row>29</xdr:row>
                    <xdr:rowOff>144780</xdr:rowOff>
                  </from>
                  <to>
                    <xdr:col>5</xdr:col>
                    <xdr:colOff>861060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5</xdr:col>
                    <xdr:colOff>22860</xdr:colOff>
                    <xdr:row>30</xdr:row>
                    <xdr:rowOff>152400</xdr:rowOff>
                  </from>
                  <to>
                    <xdr:col>5</xdr:col>
                    <xdr:colOff>861060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5</xdr:col>
                    <xdr:colOff>1386840</xdr:colOff>
                    <xdr:row>25</xdr:row>
                    <xdr:rowOff>152400</xdr:rowOff>
                  </from>
                  <to>
                    <xdr:col>6</xdr:col>
                    <xdr:colOff>944880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5</xdr:col>
                    <xdr:colOff>1386840</xdr:colOff>
                    <xdr:row>26</xdr:row>
                    <xdr:rowOff>152400</xdr:rowOff>
                  </from>
                  <to>
                    <xdr:col>6</xdr:col>
                    <xdr:colOff>944880</xdr:colOff>
                    <xdr:row>28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5</xdr:col>
                    <xdr:colOff>1386840</xdr:colOff>
                    <xdr:row>27</xdr:row>
                    <xdr:rowOff>160020</xdr:rowOff>
                  </from>
                  <to>
                    <xdr:col>6</xdr:col>
                    <xdr:colOff>944880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5</xdr:col>
                    <xdr:colOff>1386840</xdr:colOff>
                    <xdr:row>28</xdr:row>
                    <xdr:rowOff>152400</xdr:rowOff>
                  </from>
                  <to>
                    <xdr:col>6</xdr:col>
                    <xdr:colOff>944880</xdr:colOff>
                    <xdr:row>30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5</xdr:col>
                    <xdr:colOff>1386840</xdr:colOff>
                    <xdr:row>29</xdr:row>
                    <xdr:rowOff>152400</xdr:rowOff>
                  </from>
                  <to>
                    <xdr:col>6</xdr:col>
                    <xdr:colOff>944880</xdr:colOff>
                    <xdr:row>31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5</xdr:col>
                    <xdr:colOff>1386840</xdr:colOff>
                    <xdr:row>30</xdr:row>
                    <xdr:rowOff>144780</xdr:rowOff>
                  </from>
                  <to>
                    <xdr:col>6</xdr:col>
                    <xdr:colOff>944880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6</xdr:col>
                    <xdr:colOff>1386840</xdr:colOff>
                    <xdr:row>25</xdr:row>
                    <xdr:rowOff>152400</xdr:rowOff>
                  </from>
                  <to>
                    <xdr:col>7</xdr:col>
                    <xdr:colOff>762000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6</xdr:col>
                    <xdr:colOff>1386840</xdr:colOff>
                    <xdr:row>26</xdr:row>
                    <xdr:rowOff>152400</xdr:rowOff>
                  </from>
                  <to>
                    <xdr:col>7</xdr:col>
                    <xdr:colOff>762000</xdr:colOff>
                    <xdr:row>28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6</xdr:col>
                    <xdr:colOff>1386840</xdr:colOff>
                    <xdr:row>27</xdr:row>
                    <xdr:rowOff>160020</xdr:rowOff>
                  </from>
                  <to>
                    <xdr:col>7</xdr:col>
                    <xdr:colOff>762000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6</xdr:col>
                    <xdr:colOff>1386840</xdr:colOff>
                    <xdr:row>28</xdr:row>
                    <xdr:rowOff>160020</xdr:rowOff>
                  </from>
                  <to>
                    <xdr:col>7</xdr:col>
                    <xdr:colOff>762000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6</xdr:col>
                    <xdr:colOff>1386840</xdr:colOff>
                    <xdr:row>29</xdr:row>
                    <xdr:rowOff>144780</xdr:rowOff>
                  </from>
                  <to>
                    <xdr:col>7</xdr:col>
                    <xdr:colOff>762000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6</xdr:col>
                    <xdr:colOff>1386840</xdr:colOff>
                    <xdr:row>30</xdr:row>
                    <xdr:rowOff>144780</xdr:rowOff>
                  </from>
                  <to>
                    <xdr:col>7</xdr:col>
                    <xdr:colOff>762000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6</xdr:col>
                    <xdr:colOff>0</xdr:colOff>
                    <xdr:row>0</xdr:row>
                    <xdr:rowOff>449580</xdr:rowOff>
                  </from>
                  <to>
                    <xdr:col>6</xdr:col>
                    <xdr:colOff>975360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5</xdr:col>
                    <xdr:colOff>1493520</xdr:colOff>
                    <xdr:row>1</xdr:row>
                    <xdr:rowOff>167640</xdr:rowOff>
                  </from>
                  <to>
                    <xdr:col>6</xdr:col>
                    <xdr:colOff>975360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5</xdr:col>
                    <xdr:colOff>1493520</xdr:colOff>
                    <xdr:row>2</xdr:row>
                    <xdr:rowOff>160020</xdr:rowOff>
                  </from>
                  <to>
                    <xdr:col>6</xdr:col>
                    <xdr:colOff>967740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>
                  <from>
                    <xdr:col>5</xdr:col>
                    <xdr:colOff>15240</xdr:colOff>
                    <xdr:row>3</xdr:row>
                    <xdr:rowOff>152400</xdr:rowOff>
                  </from>
                  <to>
                    <xdr:col>5</xdr:col>
                    <xdr:colOff>853440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>
                <anchor moveWithCells="1">
                  <from>
                    <xdr:col>5</xdr:col>
                    <xdr:colOff>1485900</xdr:colOff>
                    <xdr:row>3</xdr:row>
                    <xdr:rowOff>144780</xdr:rowOff>
                  </from>
                  <to>
                    <xdr:col>6</xdr:col>
                    <xdr:colOff>944880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defaultSize="0" autoFill="0" autoLine="0" autoPict="0">
                <anchor moveWithCells="1">
                  <from>
                    <xdr:col>6</xdr:col>
                    <xdr:colOff>1493520</xdr:colOff>
                    <xdr:row>3</xdr:row>
                    <xdr:rowOff>152400</xdr:rowOff>
                  </from>
                  <to>
                    <xdr:col>7</xdr:col>
                    <xdr:colOff>762000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5</xdr:col>
                    <xdr:colOff>15240</xdr:colOff>
                    <xdr:row>32</xdr:row>
                    <xdr:rowOff>152400</xdr:rowOff>
                  </from>
                  <to>
                    <xdr:col>5</xdr:col>
                    <xdr:colOff>975360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6</xdr:col>
                    <xdr:colOff>15240</xdr:colOff>
                    <xdr:row>32</xdr:row>
                    <xdr:rowOff>152400</xdr:rowOff>
                  </from>
                  <to>
                    <xdr:col>6</xdr:col>
                    <xdr:colOff>952500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144780</xdr:rowOff>
                  </from>
                  <to>
                    <xdr:col>7</xdr:col>
                    <xdr:colOff>762000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5</xdr:col>
                    <xdr:colOff>15240</xdr:colOff>
                    <xdr:row>34</xdr:row>
                    <xdr:rowOff>53340</xdr:rowOff>
                  </from>
                  <to>
                    <xdr:col>5</xdr:col>
                    <xdr:colOff>929640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8" name="Check Box 54">
              <controlPr defaultSize="0" autoFill="0" autoLine="0" autoPict="0">
                <anchor moveWithCells="1">
                  <from>
                    <xdr:col>5</xdr:col>
                    <xdr:colOff>22860</xdr:colOff>
                    <xdr:row>37</xdr:row>
                    <xdr:rowOff>175260</xdr:rowOff>
                  </from>
                  <to>
                    <xdr:col>5</xdr:col>
                    <xdr:colOff>944880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5</xdr:col>
                    <xdr:colOff>15240</xdr:colOff>
                    <xdr:row>36</xdr:row>
                    <xdr:rowOff>167640</xdr:rowOff>
                  </from>
                  <to>
                    <xdr:col>5</xdr:col>
                    <xdr:colOff>929640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4</xdr:col>
                    <xdr:colOff>7620</xdr:colOff>
                    <xdr:row>59</xdr:row>
                    <xdr:rowOff>137160</xdr:rowOff>
                  </from>
                  <to>
                    <xdr:col>5</xdr:col>
                    <xdr:colOff>60960</xdr:colOff>
                    <xdr:row>61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1" name="Check Box 66">
              <controlPr defaultSize="0" autoFill="0" autoLine="0" autoPict="0">
                <anchor moveWithCells="1">
                  <from>
                    <xdr:col>5</xdr:col>
                    <xdr:colOff>30480</xdr:colOff>
                    <xdr:row>59</xdr:row>
                    <xdr:rowOff>167640</xdr:rowOff>
                  </from>
                  <to>
                    <xdr:col>5</xdr:col>
                    <xdr:colOff>944880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2" name="Check Box 67">
              <controlPr defaultSize="0" autoFill="0" autoLine="0" autoPict="0">
                <anchor moveWithCells="1">
                  <from>
                    <xdr:col>6</xdr:col>
                    <xdr:colOff>7620</xdr:colOff>
                    <xdr:row>59</xdr:row>
                    <xdr:rowOff>167640</xdr:rowOff>
                  </from>
                  <to>
                    <xdr:col>6</xdr:col>
                    <xdr:colOff>922020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3" name="Check Box 68">
              <controlPr defaultSize="0" autoFill="0" autoLine="0" autoPict="0">
                <anchor moveWithCells="1">
                  <from>
                    <xdr:col>7</xdr:col>
                    <xdr:colOff>15240</xdr:colOff>
                    <xdr:row>59</xdr:row>
                    <xdr:rowOff>167640</xdr:rowOff>
                  </from>
                  <to>
                    <xdr:col>7</xdr:col>
                    <xdr:colOff>929640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>
                  <from>
                    <xdr:col>4</xdr:col>
                    <xdr:colOff>7620</xdr:colOff>
                    <xdr:row>70</xdr:row>
                    <xdr:rowOff>137160</xdr:rowOff>
                  </from>
                  <to>
                    <xdr:col>5</xdr:col>
                    <xdr:colOff>60960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>
                  <from>
                    <xdr:col>4</xdr:col>
                    <xdr:colOff>7620</xdr:colOff>
                    <xdr:row>69</xdr:row>
                    <xdr:rowOff>137160</xdr:rowOff>
                  </from>
                  <to>
                    <xdr:col>5</xdr:col>
                    <xdr:colOff>60960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>
                  <from>
                    <xdr:col>4</xdr:col>
                    <xdr:colOff>7620</xdr:colOff>
                    <xdr:row>68</xdr:row>
                    <xdr:rowOff>137160</xdr:rowOff>
                  </from>
                  <to>
                    <xdr:col>5</xdr:col>
                    <xdr:colOff>60960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7" name="Check Box 75">
              <controlPr defaultSize="0" autoFill="0" autoLine="0" autoPict="0">
                <anchor moveWithCells="1">
                  <from>
                    <xdr:col>4</xdr:col>
                    <xdr:colOff>7620</xdr:colOff>
                    <xdr:row>67</xdr:row>
                    <xdr:rowOff>137160</xdr:rowOff>
                  </from>
                  <to>
                    <xdr:col>5</xdr:col>
                    <xdr:colOff>60960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8" name="Check Box 76">
              <controlPr defaultSize="0" autoFill="0" autoLine="0" autoPict="0">
                <anchor moveWithCells="1">
                  <from>
                    <xdr:col>4</xdr:col>
                    <xdr:colOff>7620</xdr:colOff>
                    <xdr:row>66</xdr:row>
                    <xdr:rowOff>137160</xdr:rowOff>
                  </from>
                  <to>
                    <xdr:col>5</xdr:col>
                    <xdr:colOff>60960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9" name="Check Box 77">
              <controlPr defaultSize="0" autoFill="0" autoLine="0" autoPict="0">
                <anchor moveWithCells="1">
                  <from>
                    <xdr:col>4</xdr:col>
                    <xdr:colOff>7620</xdr:colOff>
                    <xdr:row>65</xdr:row>
                    <xdr:rowOff>137160</xdr:rowOff>
                  </from>
                  <to>
                    <xdr:col>5</xdr:col>
                    <xdr:colOff>60960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0" name="Check Box 78">
              <controlPr defaultSize="0" autoFill="0" autoLine="0" autoPict="0">
                <anchor moveWithCells="1">
                  <from>
                    <xdr:col>4</xdr:col>
                    <xdr:colOff>7620</xdr:colOff>
                    <xdr:row>64</xdr:row>
                    <xdr:rowOff>137160</xdr:rowOff>
                  </from>
                  <to>
                    <xdr:col>5</xdr:col>
                    <xdr:colOff>60960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1" name="Check Box 79">
              <controlPr defaultSize="0" autoFill="0" autoLine="0" autoPict="0">
                <anchor moveWithCells="1">
                  <from>
                    <xdr:col>4</xdr:col>
                    <xdr:colOff>7620</xdr:colOff>
                    <xdr:row>63</xdr:row>
                    <xdr:rowOff>137160</xdr:rowOff>
                  </from>
                  <to>
                    <xdr:col>5</xdr:col>
                    <xdr:colOff>60960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2" name="Check Box 81">
              <controlPr defaultSize="0" autoFill="0" autoLine="0" autoPict="0">
                <anchor moveWithCells="1">
                  <from>
                    <xdr:col>4</xdr:col>
                    <xdr:colOff>7620</xdr:colOff>
                    <xdr:row>62</xdr:row>
                    <xdr:rowOff>137160</xdr:rowOff>
                  </from>
                  <to>
                    <xdr:col>5</xdr:col>
                    <xdr:colOff>60960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3" name="Check Box 82">
              <controlPr defaultSize="0" autoFill="0" autoLine="0" autoPict="0">
                <anchor moveWithCells="1">
                  <from>
                    <xdr:col>4</xdr:col>
                    <xdr:colOff>7620</xdr:colOff>
                    <xdr:row>61</xdr:row>
                    <xdr:rowOff>137160</xdr:rowOff>
                  </from>
                  <to>
                    <xdr:col>5</xdr:col>
                    <xdr:colOff>60960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4" name="Check Box 83">
              <controlPr defaultSize="0" autoFill="0" autoLine="0" autoPict="0">
                <anchor moveWithCells="1">
                  <from>
                    <xdr:col>4</xdr:col>
                    <xdr:colOff>7620</xdr:colOff>
                    <xdr:row>60</xdr:row>
                    <xdr:rowOff>144780</xdr:rowOff>
                  </from>
                  <to>
                    <xdr:col>5</xdr:col>
                    <xdr:colOff>60960</xdr:colOff>
                    <xdr:row>62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5" name="Check Box 84">
              <controlPr defaultSize="0" autoFill="0" autoLine="0" autoPict="0">
                <anchor moveWithCells="1">
                  <from>
                    <xdr:col>5</xdr:col>
                    <xdr:colOff>30480</xdr:colOff>
                    <xdr:row>60</xdr:row>
                    <xdr:rowOff>167640</xdr:rowOff>
                  </from>
                  <to>
                    <xdr:col>5</xdr:col>
                    <xdr:colOff>944880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6" name="Check Box 85">
              <controlPr defaultSize="0" autoFill="0" autoLine="0" autoPict="0">
                <anchor moveWithCells="1">
                  <from>
                    <xdr:col>5</xdr:col>
                    <xdr:colOff>30480</xdr:colOff>
                    <xdr:row>70</xdr:row>
                    <xdr:rowOff>167640</xdr:rowOff>
                  </from>
                  <to>
                    <xdr:col>5</xdr:col>
                    <xdr:colOff>944880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7" name="Check Box 86">
              <controlPr defaultSize="0" autoFill="0" autoLine="0" autoPict="0">
                <anchor moveWithCells="1">
                  <from>
                    <xdr:col>5</xdr:col>
                    <xdr:colOff>30480</xdr:colOff>
                    <xdr:row>69</xdr:row>
                    <xdr:rowOff>167640</xdr:rowOff>
                  </from>
                  <to>
                    <xdr:col>5</xdr:col>
                    <xdr:colOff>944880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8" name="Check Box 87">
              <controlPr defaultSize="0" autoFill="0" autoLine="0" autoPict="0">
                <anchor moveWithCells="1">
                  <from>
                    <xdr:col>5</xdr:col>
                    <xdr:colOff>30480</xdr:colOff>
                    <xdr:row>68</xdr:row>
                    <xdr:rowOff>167640</xdr:rowOff>
                  </from>
                  <to>
                    <xdr:col>5</xdr:col>
                    <xdr:colOff>944880</xdr:colOff>
                    <xdr:row>70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9" name="Check Box 88">
              <controlPr defaultSize="0" autoFill="0" autoLine="0" autoPict="0">
                <anchor moveWithCells="1">
                  <from>
                    <xdr:col>5</xdr:col>
                    <xdr:colOff>30480</xdr:colOff>
                    <xdr:row>67</xdr:row>
                    <xdr:rowOff>167640</xdr:rowOff>
                  </from>
                  <to>
                    <xdr:col>5</xdr:col>
                    <xdr:colOff>944880</xdr:colOff>
                    <xdr:row>69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0" name="Check Box 89">
              <controlPr defaultSize="0" autoFill="0" autoLine="0" autoPict="0">
                <anchor moveWithCells="1">
                  <from>
                    <xdr:col>5</xdr:col>
                    <xdr:colOff>30480</xdr:colOff>
                    <xdr:row>66</xdr:row>
                    <xdr:rowOff>167640</xdr:rowOff>
                  </from>
                  <to>
                    <xdr:col>5</xdr:col>
                    <xdr:colOff>944880</xdr:colOff>
                    <xdr:row>68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1" name="Check Box 90">
              <controlPr defaultSize="0" autoFill="0" autoLine="0" autoPict="0">
                <anchor moveWithCells="1">
                  <from>
                    <xdr:col>5</xdr:col>
                    <xdr:colOff>30480</xdr:colOff>
                    <xdr:row>65</xdr:row>
                    <xdr:rowOff>167640</xdr:rowOff>
                  </from>
                  <to>
                    <xdr:col>5</xdr:col>
                    <xdr:colOff>944880</xdr:colOff>
                    <xdr:row>67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2" name="Check Box 91">
              <controlPr defaultSize="0" autoFill="0" autoLine="0" autoPict="0">
                <anchor moveWithCells="1">
                  <from>
                    <xdr:col>5</xdr:col>
                    <xdr:colOff>30480</xdr:colOff>
                    <xdr:row>64</xdr:row>
                    <xdr:rowOff>167640</xdr:rowOff>
                  </from>
                  <to>
                    <xdr:col>5</xdr:col>
                    <xdr:colOff>944880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3" name="Check Box 92">
              <controlPr defaultSize="0" autoFill="0" autoLine="0" autoPict="0">
                <anchor moveWithCells="1">
                  <from>
                    <xdr:col>5</xdr:col>
                    <xdr:colOff>30480</xdr:colOff>
                    <xdr:row>63</xdr:row>
                    <xdr:rowOff>167640</xdr:rowOff>
                  </from>
                  <to>
                    <xdr:col>5</xdr:col>
                    <xdr:colOff>944880</xdr:colOff>
                    <xdr:row>65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4" name="Check Box 94">
              <controlPr defaultSize="0" autoFill="0" autoLine="0" autoPict="0">
                <anchor moveWithCells="1">
                  <from>
                    <xdr:col>5</xdr:col>
                    <xdr:colOff>30480</xdr:colOff>
                    <xdr:row>62</xdr:row>
                    <xdr:rowOff>167640</xdr:rowOff>
                  </from>
                  <to>
                    <xdr:col>5</xdr:col>
                    <xdr:colOff>944880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5" name="Check Box 95">
              <controlPr defaultSize="0" autoFill="0" autoLine="0" autoPict="0">
                <anchor moveWithCells="1">
                  <from>
                    <xdr:col>5</xdr:col>
                    <xdr:colOff>30480</xdr:colOff>
                    <xdr:row>61</xdr:row>
                    <xdr:rowOff>167640</xdr:rowOff>
                  </from>
                  <to>
                    <xdr:col>5</xdr:col>
                    <xdr:colOff>944880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6" name="Check Box 96">
              <controlPr defaultSize="0" autoFill="0" autoLine="0" autoPict="0">
                <anchor moveWithCells="1">
                  <from>
                    <xdr:col>6</xdr:col>
                    <xdr:colOff>7620</xdr:colOff>
                    <xdr:row>60</xdr:row>
                    <xdr:rowOff>167640</xdr:rowOff>
                  </from>
                  <to>
                    <xdr:col>6</xdr:col>
                    <xdr:colOff>922020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7" name="Check Box 97">
              <controlPr defaultSize="0" autoFill="0" autoLine="0" autoPict="0">
                <anchor moveWithCells="1">
                  <from>
                    <xdr:col>6</xdr:col>
                    <xdr:colOff>7620</xdr:colOff>
                    <xdr:row>62</xdr:row>
                    <xdr:rowOff>167640</xdr:rowOff>
                  </from>
                  <to>
                    <xdr:col>6</xdr:col>
                    <xdr:colOff>922020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8" name="Check Box 98">
              <controlPr defaultSize="0" autoFill="0" autoLine="0" autoPict="0">
                <anchor moveWithCells="1">
                  <from>
                    <xdr:col>6</xdr:col>
                    <xdr:colOff>7620</xdr:colOff>
                    <xdr:row>61</xdr:row>
                    <xdr:rowOff>167640</xdr:rowOff>
                  </from>
                  <to>
                    <xdr:col>6</xdr:col>
                    <xdr:colOff>922020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9" name="Check Box 99">
              <controlPr defaultSize="0" autoFill="0" autoLine="0" autoPict="0">
                <anchor moveWithCells="1">
                  <from>
                    <xdr:col>6</xdr:col>
                    <xdr:colOff>7620</xdr:colOff>
                    <xdr:row>63</xdr:row>
                    <xdr:rowOff>167640</xdr:rowOff>
                  </from>
                  <to>
                    <xdr:col>6</xdr:col>
                    <xdr:colOff>922020</xdr:colOff>
                    <xdr:row>65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0" name="Check Box 100">
              <controlPr defaultSize="0" autoFill="0" autoLine="0" autoPict="0">
                <anchor moveWithCells="1">
                  <from>
                    <xdr:col>6</xdr:col>
                    <xdr:colOff>7620</xdr:colOff>
                    <xdr:row>64</xdr:row>
                    <xdr:rowOff>167640</xdr:rowOff>
                  </from>
                  <to>
                    <xdr:col>6</xdr:col>
                    <xdr:colOff>922020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1" name="Check Box 101">
              <controlPr defaultSize="0" autoFill="0" autoLine="0" autoPict="0">
                <anchor moveWithCells="1">
                  <from>
                    <xdr:col>6</xdr:col>
                    <xdr:colOff>7620</xdr:colOff>
                    <xdr:row>65</xdr:row>
                    <xdr:rowOff>167640</xdr:rowOff>
                  </from>
                  <to>
                    <xdr:col>6</xdr:col>
                    <xdr:colOff>922020</xdr:colOff>
                    <xdr:row>67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2" name="Check Box 102">
              <controlPr defaultSize="0" autoFill="0" autoLine="0" autoPict="0">
                <anchor moveWithCells="1">
                  <from>
                    <xdr:col>6</xdr:col>
                    <xdr:colOff>7620</xdr:colOff>
                    <xdr:row>66</xdr:row>
                    <xdr:rowOff>167640</xdr:rowOff>
                  </from>
                  <to>
                    <xdr:col>6</xdr:col>
                    <xdr:colOff>922020</xdr:colOff>
                    <xdr:row>68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3" name="Check Box 103">
              <controlPr defaultSize="0" autoFill="0" autoLine="0" autoPict="0">
                <anchor moveWithCells="1">
                  <from>
                    <xdr:col>6</xdr:col>
                    <xdr:colOff>7620</xdr:colOff>
                    <xdr:row>67</xdr:row>
                    <xdr:rowOff>167640</xdr:rowOff>
                  </from>
                  <to>
                    <xdr:col>6</xdr:col>
                    <xdr:colOff>922020</xdr:colOff>
                    <xdr:row>69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4" name="Check Box 104">
              <controlPr defaultSize="0" autoFill="0" autoLine="0" autoPict="0">
                <anchor moveWithCells="1">
                  <from>
                    <xdr:col>6</xdr:col>
                    <xdr:colOff>7620</xdr:colOff>
                    <xdr:row>68</xdr:row>
                    <xdr:rowOff>167640</xdr:rowOff>
                  </from>
                  <to>
                    <xdr:col>6</xdr:col>
                    <xdr:colOff>922020</xdr:colOff>
                    <xdr:row>70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5" name="Check Box 105">
              <controlPr defaultSize="0" autoFill="0" autoLine="0" autoPict="0">
                <anchor moveWithCells="1">
                  <from>
                    <xdr:col>6</xdr:col>
                    <xdr:colOff>7620</xdr:colOff>
                    <xdr:row>69</xdr:row>
                    <xdr:rowOff>167640</xdr:rowOff>
                  </from>
                  <to>
                    <xdr:col>6</xdr:col>
                    <xdr:colOff>922020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6" name="Check Box 106">
              <controlPr defaultSize="0" autoFill="0" autoLine="0" autoPict="0">
                <anchor moveWithCells="1">
                  <from>
                    <xdr:col>6</xdr:col>
                    <xdr:colOff>7620</xdr:colOff>
                    <xdr:row>70</xdr:row>
                    <xdr:rowOff>167640</xdr:rowOff>
                  </from>
                  <to>
                    <xdr:col>6</xdr:col>
                    <xdr:colOff>922020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7" name="Check Box 107">
              <controlPr defaultSize="0" autoFill="0" autoLine="0" autoPict="0">
                <anchor moveWithCells="1">
                  <from>
                    <xdr:col>7</xdr:col>
                    <xdr:colOff>15240</xdr:colOff>
                    <xdr:row>60</xdr:row>
                    <xdr:rowOff>167640</xdr:rowOff>
                  </from>
                  <to>
                    <xdr:col>7</xdr:col>
                    <xdr:colOff>929640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8" name="Check Box 108">
              <controlPr defaultSize="0" autoFill="0" autoLine="0" autoPict="0">
                <anchor moveWithCells="1">
                  <from>
                    <xdr:col>7</xdr:col>
                    <xdr:colOff>15240</xdr:colOff>
                    <xdr:row>61</xdr:row>
                    <xdr:rowOff>167640</xdr:rowOff>
                  </from>
                  <to>
                    <xdr:col>7</xdr:col>
                    <xdr:colOff>929640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9" name="Check Box 109">
              <controlPr defaultSize="0" autoFill="0" autoLine="0" autoPict="0">
                <anchor moveWithCells="1">
                  <from>
                    <xdr:col>7</xdr:col>
                    <xdr:colOff>15240</xdr:colOff>
                    <xdr:row>62</xdr:row>
                    <xdr:rowOff>167640</xdr:rowOff>
                  </from>
                  <to>
                    <xdr:col>7</xdr:col>
                    <xdr:colOff>929640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0" name="Check Box 110">
              <controlPr defaultSize="0" autoFill="0" autoLine="0" autoPict="0">
                <anchor moveWithCells="1">
                  <from>
                    <xdr:col>7</xdr:col>
                    <xdr:colOff>15240</xdr:colOff>
                    <xdr:row>63</xdr:row>
                    <xdr:rowOff>167640</xdr:rowOff>
                  </from>
                  <to>
                    <xdr:col>7</xdr:col>
                    <xdr:colOff>929640</xdr:colOff>
                    <xdr:row>65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1" name="Check Box 111">
              <controlPr defaultSize="0" autoFill="0" autoLine="0" autoPict="0">
                <anchor moveWithCells="1">
                  <from>
                    <xdr:col>7</xdr:col>
                    <xdr:colOff>15240</xdr:colOff>
                    <xdr:row>64</xdr:row>
                    <xdr:rowOff>167640</xdr:rowOff>
                  </from>
                  <to>
                    <xdr:col>7</xdr:col>
                    <xdr:colOff>929640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2" name="Check Box 112">
              <controlPr defaultSize="0" autoFill="0" autoLine="0" autoPict="0">
                <anchor moveWithCells="1">
                  <from>
                    <xdr:col>7</xdr:col>
                    <xdr:colOff>15240</xdr:colOff>
                    <xdr:row>65</xdr:row>
                    <xdr:rowOff>167640</xdr:rowOff>
                  </from>
                  <to>
                    <xdr:col>7</xdr:col>
                    <xdr:colOff>929640</xdr:colOff>
                    <xdr:row>67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3" name="Check Box 113">
              <controlPr defaultSize="0" autoFill="0" autoLine="0" autoPict="0">
                <anchor moveWithCells="1">
                  <from>
                    <xdr:col>7</xdr:col>
                    <xdr:colOff>15240</xdr:colOff>
                    <xdr:row>66</xdr:row>
                    <xdr:rowOff>167640</xdr:rowOff>
                  </from>
                  <to>
                    <xdr:col>7</xdr:col>
                    <xdr:colOff>929640</xdr:colOff>
                    <xdr:row>68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4" name="Check Box 114">
              <controlPr defaultSize="0" autoFill="0" autoLine="0" autoPict="0">
                <anchor moveWithCells="1">
                  <from>
                    <xdr:col>7</xdr:col>
                    <xdr:colOff>15240</xdr:colOff>
                    <xdr:row>67</xdr:row>
                    <xdr:rowOff>167640</xdr:rowOff>
                  </from>
                  <to>
                    <xdr:col>7</xdr:col>
                    <xdr:colOff>929640</xdr:colOff>
                    <xdr:row>69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5" name="Check Box 115">
              <controlPr defaultSize="0" autoFill="0" autoLine="0" autoPict="0">
                <anchor moveWithCells="1">
                  <from>
                    <xdr:col>7</xdr:col>
                    <xdr:colOff>15240</xdr:colOff>
                    <xdr:row>68</xdr:row>
                    <xdr:rowOff>167640</xdr:rowOff>
                  </from>
                  <to>
                    <xdr:col>7</xdr:col>
                    <xdr:colOff>929640</xdr:colOff>
                    <xdr:row>70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6" name="Check Box 116">
              <controlPr defaultSize="0" autoFill="0" autoLine="0" autoPict="0">
                <anchor moveWithCells="1">
                  <from>
                    <xdr:col>7</xdr:col>
                    <xdr:colOff>15240</xdr:colOff>
                    <xdr:row>69</xdr:row>
                    <xdr:rowOff>167640</xdr:rowOff>
                  </from>
                  <to>
                    <xdr:col>7</xdr:col>
                    <xdr:colOff>929640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7" name="Check Box 117">
              <controlPr defaultSize="0" autoFill="0" autoLine="0" autoPict="0">
                <anchor moveWithCells="1">
                  <from>
                    <xdr:col>7</xdr:col>
                    <xdr:colOff>15240</xdr:colOff>
                    <xdr:row>70</xdr:row>
                    <xdr:rowOff>167640</xdr:rowOff>
                  </from>
                  <to>
                    <xdr:col>7</xdr:col>
                    <xdr:colOff>929640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8" name="Check Box 118">
              <controlPr defaultSize="0" autoFill="0" autoLine="0" autoPict="0">
                <anchor moveWithCells="1">
                  <from>
                    <xdr:col>5</xdr:col>
                    <xdr:colOff>15240</xdr:colOff>
                    <xdr:row>72</xdr:row>
                    <xdr:rowOff>167640</xdr:rowOff>
                  </from>
                  <to>
                    <xdr:col>5</xdr:col>
                    <xdr:colOff>929640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9" name="Check Box 119">
              <controlPr defaultSize="0" autoFill="0" autoLine="0" autoPict="0">
                <anchor moveWithCells="1">
                  <from>
                    <xdr:col>5</xdr:col>
                    <xdr:colOff>15240</xdr:colOff>
                    <xdr:row>72</xdr:row>
                    <xdr:rowOff>0</xdr:rowOff>
                  </from>
                  <to>
                    <xdr:col>5</xdr:col>
                    <xdr:colOff>929640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0" name="Check Box 120">
              <controlPr defaultSize="0" autoFill="0" autoLine="0" autoPict="0">
                <anchor moveWithCells="1">
                  <from>
                    <xdr:col>5</xdr:col>
                    <xdr:colOff>15240</xdr:colOff>
                    <xdr:row>73</xdr:row>
                    <xdr:rowOff>167640</xdr:rowOff>
                  </from>
                  <to>
                    <xdr:col>5</xdr:col>
                    <xdr:colOff>929640</xdr:colOff>
                    <xdr:row>75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1" name="Check Box 121">
              <controlPr defaultSize="0" autoFill="0" autoLine="0" autoPict="0">
                <anchor moveWithCells="1">
                  <from>
                    <xdr:col>4</xdr:col>
                    <xdr:colOff>15240</xdr:colOff>
                    <xdr:row>80</xdr:row>
                    <xdr:rowOff>175260</xdr:rowOff>
                  </from>
                  <to>
                    <xdr:col>4</xdr:col>
                    <xdr:colOff>929640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2" name="Check Box 122">
              <controlPr defaultSize="0" autoFill="0" autoLine="0" autoPict="0">
                <anchor moveWithCells="1">
                  <from>
                    <xdr:col>4</xdr:col>
                    <xdr:colOff>15240</xdr:colOff>
                    <xdr:row>82</xdr:row>
                    <xdr:rowOff>167640</xdr:rowOff>
                  </from>
                  <to>
                    <xdr:col>4</xdr:col>
                    <xdr:colOff>929640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4</xdr:col>
                    <xdr:colOff>15240</xdr:colOff>
                    <xdr:row>83</xdr:row>
                    <xdr:rowOff>175260</xdr:rowOff>
                  </from>
                  <to>
                    <xdr:col>4</xdr:col>
                    <xdr:colOff>929640</xdr:colOff>
                    <xdr:row>85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4" name="Check Box 124">
              <controlPr defaultSize="0" autoFill="0" autoLine="0" autoPict="0">
                <anchor moveWithCells="1">
                  <from>
                    <xdr:col>4</xdr:col>
                    <xdr:colOff>15240</xdr:colOff>
                    <xdr:row>84</xdr:row>
                    <xdr:rowOff>175260</xdr:rowOff>
                  </from>
                  <to>
                    <xdr:col>4</xdr:col>
                    <xdr:colOff>929640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5" name="Check Box 125">
              <controlPr defaultSize="0" autoFill="0" autoLine="0" autoPict="0">
                <anchor moveWithCells="1">
                  <from>
                    <xdr:col>4</xdr:col>
                    <xdr:colOff>15240</xdr:colOff>
                    <xdr:row>85</xdr:row>
                    <xdr:rowOff>160020</xdr:rowOff>
                  </from>
                  <to>
                    <xdr:col>4</xdr:col>
                    <xdr:colOff>929640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6" name="Check Box 126">
              <controlPr defaultSize="0" autoFill="0" autoLine="0" autoPict="0">
                <anchor moveWithCells="1">
                  <from>
                    <xdr:col>6</xdr:col>
                    <xdr:colOff>15240</xdr:colOff>
                    <xdr:row>80</xdr:row>
                    <xdr:rowOff>175260</xdr:rowOff>
                  </from>
                  <to>
                    <xdr:col>6</xdr:col>
                    <xdr:colOff>929640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7" name="Check Box 127">
              <controlPr defaultSize="0" autoFill="0" autoLine="0" autoPict="0">
                <anchor moveWithCells="1">
                  <from>
                    <xdr:col>6</xdr:col>
                    <xdr:colOff>15240</xdr:colOff>
                    <xdr:row>82</xdr:row>
                    <xdr:rowOff>175260</xdr:rowOff>
                  </from>
                  <to>
                    <xdr:col>6</xdr:col>
                    <xdr:colOff>929640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8" name="Check Box 128">
              <controlPr defaultSize="0" autoFill="0" autoLine="0" autoPict="0">
                <anchor moveWithCells="1">
                  <from>
                    <xdr:col>6</xdr:col>
                    <xdr:colOff>15240</xdr:colOff>
                    <xdr:row>83</xdr:row>
                    <xdr:rowOff>175260</xdr:rowOff>
                  </from>
                  <to>
                    <xdr:col>6</xdr:col>
                    <xdr:colOff>929640</xdr:colOff>
                    <xdr:row>85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9" name="Check Box 129">
              <controlPr defaultSize="0" autoFill="0" autoLine="0" autoPict="0">
                <anchor moveWithCells="1">
                  <from>
                    <xdr:col>6</xdr:col>
                    <xdr:colOff>15240</xdr:colOff>
                    <xdr:row>84</xdr:row>
                    <xdr:rowOff>175260</xdr:rowOff>
                  </from>
                  <to>
                    <xdr:col>6</xdr:col>
                    <xdr:colOff>929640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0" name="Check Box 130">
              <controlPr defaultSize="0" autoFill="0" autoLine="0" autoPict="0">
                <anchor moveWithCells="1">
                  <from>
                    <xdr:col>6</xdr:col>
                    <xdr:colOff>15240</xdr:colOff>
                    <xdr:row>85</xdr:row>
                    <xdr:rowOff>160020</xdr:rowOff>
                  </from>
                  <to>
                    <xdr:col>6</xdr:col>
                    <xdr:colOff>929640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1" name="Check Box 131">
              <controlPr defaultSize="0" autoFill="0" autoLine="0" autoPict="0">
                <anchor moveWithCells="1">
                  <from>
                    <xdr:col>5</xdr:col>
                    <xdr:colOff>22860</xdr:colOff>
                    <xdr:row>55</xdr:row>
                    <xdr:rowOff>144780</xdr:rowOff>
                  </from>
                  <to>
                    <xdr:col>5</xdr:col>
                    <xdr:colOff>929640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2" name="Check Box 132">
              <controlPr defaultSize="0" autoFill="0" autoLine="0" autoPict="0">
                <anchor moveWithCells="1">
                  <from>
                    <xdr:col>5</xdr:col>
                    <xdr:colOff>15240</xdr:colOff>
                    <xdr:row>54</xdr:row>
                    <xdr:rowOff>144780</xdr:rowOff>
                  </from>
                  <to>
                    <xdr:col>5</xdr:col>
                    <xdr:colOff>937260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3" name="Check Box 133">
              <controlPr defaultSize="0" autoFill="0" autoLine="0" autoPict="0">
                <anchor moveWithCells="1">
                  <from>
                    <xdr:col>5</xdr:col>
                    <xdr:colOff>22860</xdr:colOff>
                    <xdr:row>56</xdr:row>
                    <xdr:rowOff>160020</xdr:rowOff>
                  </from>
                  <to>
                    <xdr:col>5</xdr:col>
                    <xdr:colOff>929640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4" name="Check Box 134">
              <controlPr defaultSize="0" autoFill="0" autoLine="0" autoPict="0">
                <anchor moveWithCells="1">
                  <from>
                    <xdr:col>6</xdr:col>
                    <xdr:colOff>15240</xdr:colOff>
                    <xdr:row>54</xdr:row>
                    <xdr:rowOff>152400</xdr:rowOff>
                  </from>
                  <to>
                    <xdr:col>6</xdr:col>
                    <xdr:colOff>929640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5" name="Check Box 135">
              <controlPr defaultSize="0" autoFill="0" autoLine="0" autoPict="0">
                <anchor moveWithCells="1">
                  <from>
                    <xdr:col>6</xdr:col>
                    <xdr:colOff>22860</xdr:colOff>
                    <xdr:row>55</xdr:row>
                    <xdr:rowOff>144780</xdr:rowOff>
                  </from>
                  <to>
                    <xdr:col>6</xdr:col>
                    <xdr:colOff>929640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6" name="Check Box 136">
              <controlPr defaultSize="0" autoFill="0" autoLine="0" autoPict="0">
                <anchor moveWithCells="1">
                  <from>
                    <xdr:col>6</xdr:col>
                    <xdr:colOff>22860</xdr:colOff>
                    <xdr:row>56</xdr:row>
                    <xdr:rowOff>160020</xdr:rowOff>
                  </from>
                  <to>
                    <xdr:col>6</xdr:col>
                    <xdr:colOff>929640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7" name="Check Box 137">
              <controlPr defaultSize="0" autoFill="0" autoLine="0" autoPict="0">
                <anchor moveWithCells="1">
                  <from>
                    <xdr:col>5</xdr:col>
                    <xdr:colOff>15240</xdr:colOff>
                    <xdr:row>74</xdr:row>
                    <xdr:rowOff>167640</xdr:rowOff>
                  </from>
                  <to>
                    <xdr:col>5</xdr:col>
                    <xdr:colOff>929640</xdr:colOff>
                    <xdr:row>76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8" name="Check Box 139">
              <controlPr defaultSize="0" autoFill="0" autoLine="0" autoPict="0">
                <anchor moveWithCells="1">
                  <from>
                    <xdr:col>5</xdr:col>
                    <xdr:colOff>15240</xdr:colOff>
                    <xdr:row>77</xdr:row>
                    <xdr:rowOff>182880</xdr:rowOff>
                  </from>
                  <to>
                    <xdr:col>5</xdr:col>
                    <xdr:colOff>929640</xdr:colOff>
                    <xdr:row>79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9" name="Check Box 140">
              <controlPr defaultSize="0" autoFill="0" autoLine="0" autoPict="0">
                <anchor moveWithCells="1">
                  <from>
                    <xdr:col>7</xdr:col>
                    <xdr:colOff>15240</xdr:colOff>
                    <xdr:row>88</xdr:row>
                    <xdr:rowOff>0</xdr:rowOff>
                  </from>
                  <to>
                    <xdr:col>7</xdr:col>
                    <xdr:colOff>929640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0" name="Check Box 141">
              <controlPr defaultSize="0" autoFill="0" autoLine="0" autoPict="0">
                <anchor moveWithCells="1">
                  <from>
                    <xdr:col>6</xdr:col>
                    <xdr:colOff>15240</xdr:colOff>
                    <xdr:row>88</xdr:row>
                    <xdr:rowOff>0</xdr:rowOff>
                  </from>
                  <to>
                    <xdr:col>6</xdr:col>
                    <xdr:colOff>929640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1" name="Check Box 142">
              <controlPr defaultSize="0" autoFill="0" autoLine="0" autoPict="0">
                <anchor moveWithCells="1">
                  <from>
                    <xdr:col>5</xdr:col>
                    <xdr:colOff>15240</xdr:colOff>
                    <xdr:row>88</xdr:row>
                    <xdr:rowOff>0</xdr:rowOff>
                  </from>
                  <to>
                    <xdr:col>5</xdr:col>
                    <xdr:colOff>929640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2" name="Check Box 143">
              <controlPr defaultSize="0" autoFill="0" autoLine="0" autoPict="0">
                <anchor moveWithCells="1">
                  <from>
                    <xdr:col>5</xdr:col>
                    <xdr:colOff>15240</xdr:colOff>
                    <xdr:row>89</xdr:row>
                    <xdr:rowOff>0</xdr:rowOff>
                  </from>
                  <to>
                    <xdr:col>5</xdr:col>
                    <xdr:colOff>929640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3" name="Check Box 144">
              <controlPr defaultSize="0" autoFill="0" autoLine="0" autoPict="0">
                <anchor moveWithCells="1">
                  <from>
                    <xdr:col>6</xdr:col>
                    <xdr:colOff>15240</xdr:colOff>
                    <xdr:row>89</xdr:row>
                    <xdr:rowOff>0</xdr:rowOff>
                  </from>
                  <to>
                    <xdr:col>6</xdr:col>
                    <xdr:colOff>929640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4" name="Check Box 151">
              <controlPr defaultSize="0" autoFill="0" autoLine="0" autoPict="0">
                <anchor moveWithCells="1">
                  <from>
                    <xdr:col>4</xdr:col>
                    <xdr:colOff>7620</xdr:colOff>
                    <xdr:row>101</xdr:row>
                    <xdr:rowOff>182880</xdr:rowOff>
                  </from>
                  <to>
                    <xdr:col>4</xdr:col>
                    <xdr:colOff>937260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5" name="Check Box 153">
              <controlPr defaultSize="0" autoFill="0" autoLine="0" autoPict="0">
                <anchor moveWithCells="1">
                  <from>
                    <xdr:col>6</xdr:col>
                    <xdr:colOff>22860</xdr:colOff>
                    <xdr:row>101</xdr:row>
                    <xdr:rowOff>182880</xdr:rowOff>
                  </from>
                  <to>
                    <xdr:col>6</xdr:col>
                    <xdr:colOff>929640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6" name="Check Box 154">
              <controlPr defaultSize="0" autoFill="0" autoLine="0" autoPict="0">
                <anchor moveWithCells="1">
                  <from>
                    <xdr:col>4</xdr:col>
                    <xdr:colOff>7620</xdr:colOff>
                    <xdr:row>103</xdr:row>
                    <xdr:rowOff>0</xdr:rowOff>
                  </from>
                  <to>
                    <xdr:col>4</xdr:col>
                    <xdr:colOff>922020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7" name="Check Box 155">
              <controlPr defaultSize="0" autoFill="0" autoLine="0" autoPict="0">
                <anchor moveWithCells="1">
                  <from>
                    <xdr:col>6</xdr:col>
                    <xdr:colOff>7620</xdr:colOff>
                    <xdr:row>104</xdr:row>
                    <xdr:rowOff>548640</xdr:rowOff>
                  </from>
                  <to>
                    <xdr:col>6</xdr:col>
                    <xdr:colOff>922020</xdr:colOff>
                    <xdr:row>106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8" name="Check Box 156">
              <controlPr defaultSize="0" autoFill="0" autoLine="0" autoPict="0">
                <anchor moveWithCells="1">
                  <from>
                    <xdr:col>6</xdr:col>
                    <xdr:colOff>7620</xdr:colOff>
                    <xdr:row>105</xdr:row>
                    <xdr:rowOff>160020</xdr:rowOff>
                  </from>
                  <to>
                    <xdr:col>6</xdr:col>
                    <xdr:colOff>922020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9" name="Check Box 159">
              <controlPr defaultSize="0" autoFill="0" autoLine="0" autoPict="0">
                <anchor moveWithCells="1">
                  <from>
                    <xdr:col>5</xdr:col>
                    <xdr:colOff>22860</xdr:colOff>
                    <xdr:row>134</xdr:row>
                    <xdr:rowOff>0</xdr:rowOff>
                  </from>
                  <to>
                    <xdr:col>5</xdr:col>
                    <xdr:colOff>937260</xdr:colOff>
                    <xdr:row>135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20" name="Check Box 164">
              <controlPr defaultSize="0" autoFill="0" autoLine="0" autoPict="0">
                <anchor moveWithCells="1">
                  <from>
                    <xdr:col>7</xdr:col>
                    <xdr:colOff>15240</xdr:colOff>
                    <xdr:row>135</xdr:row>
                    <xdr:rowOff>38100</xdr:rowOff>
                  </from>
                  <to>
                    <xdr:col>7</xdr:col>
                    <xdr:colOff>929640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21" name="Check Box 165">
              <controlPr defaultSize="0" autoFill="0" autoLine="0" autoPict="0">
                <anchor moveWithCells="1">
                  <from>
                    <xdr:col>6</xdr:col>
                    <xdr:colOff>22860</xdr:colOff>
                    <xdr:row>134</xdr:row>
                    <xdr:rowOff>167640</xdr:rowOff>
                  </from>
                  <to>
                    <xdr:col>6</xdr:col>
                    <xdr:colOff>1143000</xdr:colOff>
                    <xdr:row>136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22" name="Check Box 166">
              <controlPr defaultSize="0" autoFill="0" autoLine="0" autoPict="0">
                <anchor moveWithCells="1">
                  <from>
                    <xdr:col>5</xdr:col>
                    <xdr:colOff>15240</xdr:colOff>
                    <xdr:row>135</xdr:row>
                    <xdr:rowOff>38100</xdr:rowOff>
                  </from>
                  <to>
                    <xdr:col>5</xdr:col>
                    <xdr:colOff>929640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23" name="Check Box 168">
              <controlPr defaultSize="0" autoFill="0" autoLine="0" autoPict="0">
                <anchor moveWithCells="1">
                  <from>
                    <xdr:col>3</xdr:col>
                    <xdr:colOff>60960</xdr:colOff>
                    <xdr:row>142</xdr:row>
                    <xdr:rowOff>114300</xdr:rowOff>
                  </from>
                  <to>
                    <xdr:col>3</xdr:col>
                    <xdr:colOff>975360</xdr:colOff>
                    <xdr:row>142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4" name="Check Box 169">
              <controlPr defaultSize="0" autoFill="0" autoLine="0" autoPict="0">
                <anchor moveWithCells="1">
                  <from>
                    <xdr:col>4</xdr:col>
                    <xdr:colOff>22860</xdr:colOff>
                    <xdr:row>142</xdr:row>
                    <xdr:rowOff>121920</xdr:rowOff>
                  </from>
                  <to>
                    <xdr:col>4</xdr:col>
                    <xdr:colOff>937260</xdr:colOff>
                    <xdr:row>142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5" name="Check Box 170">
              <controlPr defaultSize="0" autoFill="0" autoLine="0" autoPict="0">
                <anchor moveWithCells="1">
                  <from>
                    <xdr:col>5</xdr:col>
                    <xdr:colOff>15240</xdr:colOff>
                    <xdr:row>142</xdr:row>
                    <xdr:rowOff>137160</xdr:rowOff>
                  </from>
                  <to>
                    <xdr:col>5</xdr:col>
                    <xdr:colOff>929640</xdr:colOff>
                    <xdr:row>142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6" name="Check Box 171">
              <controlPr defaultSize="0" autoFill="0" autoLine="0" autoPict="0">
                <anchor moveWithCells="1">
                  <from>
                    <xdr:col>6</xdr:col>
                    <xdr:colOff>22860</xdr:colOff>
                    <xdr:row>142</xdr:row>
                    <xdr:rowOff>121920</xdr:rowOff>
                  </from>
                  <to>
                    <xdr:col>6</xdr:col>
                    <xdr:colOff>937260</xdr:colOff>
                    <xdr:row>142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7" name="Check Box 172">
              <controlPr defaultSize="0" autoFill="0" autoLine="0" autoPict="0">
                <anchor moveWithCells="1">
                  <from>
                    <xdr:col>7</xdr:col>
                    <xdr:colOff>15240</xdr:colOff>
                    <xdr:row>142</xdr:row>
                    <xdr:rowOff>137160</xdr:rowOff>
                  </from>
                  <to>
                    <xdr:col>7</xdr:col>
                    <xdr:colOff>929640</xdr:colOff>
                    <xdr:row>142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8" name="Check Box 174">
              <controlPr defaultSize="0" autoFill="0" autoLine="0" autoPict="0">
                <anchor moveWithCells="1">
                  <from>
                    <xdr:col>3</xdr:col>
                    <xdr:colOff>15240</xdr:colOff>
                    <xdr:row>142</xdr:row>
                    <xdr:rowOff>502920</xdr:rowOff>
                  </from>
                  <to>
                    <xdr:col>3</xdr:col>
                    <xdr:colOff>922020</xdr:colOff>
                    <xdr:row>144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9" name="Check Box 178">
              <controlPr defaultSize="0" autoFill="0" autoLine="0" autoPict="0" altText="MEF2_x000a_">
                <anchor moveWithCells="1">
                  <from>
                    <xdr:col>4</xdr:col>
                    <xdr:colOff>7620</xdr:colOff>
                    <xdr:row>142</xdr:row>
                    <xdr:rowOff>495300</xdr:rowOff>
                  </from>
                  <to>
                    <xdr:col>4</xdr:col>
                    <xdr:colOff>922020</xdr:colOff>
                    <xdr:row>144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0" name="Check Box 179">
              <controlPr defaultSize="0" autoFill="0" autoLine="0" autoPict="0" altText="MEF2_x000a_">
                <anchor moveWithCells="1">
                  <from>
                    <xdr:col>5</xdr:col>
                    <xdr:colOff>15240</xdr:colOff>
                    <xdr:row>142</xdr:row>
                    <xdr:rowOff>495300</xdr:rowOff>
                  </from>
                  <to>
                    <xdr:col>5</xdr:col>
                    <xdr:colOff>929640</xdr:colOff>
                    <xdr:row>144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1" name="Check Box 180">
              <controlPr defaultSize="0" autoFill="0" autoLine="0" autoPict="0" altText="MEF2_x000a_">
                <anchor moveWithCells="1">
                  <from>
                    <xdr:col>6</xdr:col>
                    <xdr:colOff>22860</xdr:colOff>
                    <xdr:row>142</xdr:row>
                    <xdr:rowOff>495300</xdr:rowOff>
                  </from>
                  <to>
                    <xdr:col>6</xdr:col>
                    <xdr:colOff>937260</xdr:colOff>
                    <xdr:row>144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2" name="Check Box 181">
              <controlPr defaultSize="0" autoFill="0" autoLine="0" autoPict="0" altText="MEF2_x000a_">
                <anchor moveWithCells="1">
                  <from>
                    <xdr:col>7</xdr:col>
                    <xdr:colOff>15240</xdr:colOff>
                    <xdr:row>142</xdr:row>
                    <xdr:rowOff>495300</xdr:rowOff>
                  </from>
                  <to>
                    <xdr:col>7</xdr:col>
                    <xdr:colOff>929640</xdr:colOff>
                    <xdr:row>144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3" name="Check Box 182">
              <controlPr defaultSize="0" autoFill="0" autoLine="0" autoPict="0" altText="MEF2_x000a_">
                <anchor moveWithCells="1">
                  <from>
                    <xdr:col>6</xdr:col>
                    <xdr:colOff>15240</xdr:colOff>
                    <xdr:row>143</xdr:row>
                    <xdr:rowOff>167640</xdr:rowOff>
                  </from>
                  <to>
                    <xdr:col>6</xdr:col>
                    <xdr:colOff>929640</xdr:colOff>
                    <xdr:row>145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4" name="Check Box 183">
              <controlPr defaultSize="0" autoFill="0" autoLine="0" autoPict="0" altText="MEF2_x000a_">
                <anchor moveWithCells="1">
                  <from>
                    <xdr:col>7</xdr:col>
                    <xdr:colOff>15240</xdr:colOff>
                    <xdr:row>143</xdr:row>
                    <xdr:rowOff>167640</xdr:rowOff>
                  </from>
                  <to>
                    <xdr:col>7</xdr:col>
                    <xdr:colOff>929640</xdr:colOff>
                    <xdr:row>145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5" name="Check Box 184">
              <controlPr defaultSize="0" autoFill="0" autoLine="0" autoPict="0" altText="MEF2_x000a_">
                <anchor moveWithCells="1">
                  <from>
                    <xdr:col>6</xdr:col>
                    <xdr:colOff>15240</xdr:colOff>
                    <xdr:row>144</xdr:row>
                    <xdr:rowOff>175260</xdr:rowOff>
                  </from>
                  <to>
                    <xdr:col>6</xdr:col>
                    <xdr:colOff>929640</xdr:colOff>
                    <xdr:row>146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6" name="Check Box 185">
              <controlPr defaultSize="0" autoFill="0" autoLine="0" autoPict="0" altText="MEF2_x000a_">
                <anchor moveWithCells="1">
                  <from>
                    <xdr:col>7</xdr:col>
                    <xdr:colOff>15240</xdr:colOff>
                    <xdr:row>144</xdr:row>
                    <xdr:rowOff>175260</xdr:rowOff>
                  </from>
                  <to>
                    <xdr:col>7</xdr:col>
                    <xdr:colOff>929640</xdr:colOff>
                    <xdr:row>146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7" name="Check Box 192">
              <controlPr defaultSize="0" autoFill="0" autoLine="0" autoPict="0">
                <anchor moveWithCells="1">
                  <from>
                    <xdr:col>3</xdr:col>
                    <xdr:colOff>22860</xdr:colOff>
                    <xdr:row>143</xdr:row>
                    <xdr:rowOff>160020</xdr:rowOff>
                  </from>
                  <to>
                    <xdr:col>3</xdr:col>
                    <xdr:colOff>937260</xdr:colOff>
                    <xdr:row>145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8" name="Check Box 193">
              <controlPr defaultSize="0" autoFill="0" autoLine="0" autoPict="0" altText="MEF2_x000a_">
                <anchor moveWithCells="1">
                  <from>
                    <xdr:col>4</xdr:col>
                    <xdr:colOff>0</xdr:colOff>
                    <xdr:row>143</xdr:row>
                    <xdr:rowOff>160020</xdr:rowOff>
                  </from>
                  <to>
                    <xdr:col>4</xdr:col>
                    <xdr:colOff>914400</xdr:colOff>
                    <xdr:row>145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39" name="Check Box 194">
              <controlPr defaultSize="0" autoFill="0" autoLine="0" autoPict="0" altText="MEF2_x000a_">
                <anchor moveWithCells="1">
                  <from>
                    <xdr:col>5</xdr:col>
                    <xdr:colOff>7620</xdr:colOff>
                    <xdr:row>143</xdr:row>
                    <xdr:rowOff>167640</xdr:rowOff>
                  </from>
                  <to>
                    <xdr:col>5</xdr:col>
                    <xdr:colOff>922020</xdr:colOff>
                    <xdr:row>145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0" name="Check Box 195">
              <controlPr defaultSize="0" autoFill="0" autoLine="0" autoPict="0">
                <anchor moveWithCells="1">
                  <from>
                    <xdr:col>3</xdr:col>
                    <xdr:colOff>22860</xdr:colOff>
                    <xdr:row>144</xdr:row>
                    <xdr:rowOff>160020</xdr:rowOff>
                  </from>
                  <to>
                    <xdr:col>3</xdr:col>
                    <xdr:colOff>937260</xdr:colOff>
                    <xdr:row>146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1" name="Check Box 196">
              <controlPr defaultSize="0" autoFill="0" autoLine="0" autoPict="0" altText="MEF2_x000a_">
                <anchor moveWithCells="1">
                  <from>
                    <xdr:col>4</xdr:col>
                    <xdr:colOff>0</xdr:colOff>
                    <xdr:row>144</xdr:row>
                    <xdr:rowOff>160020</xdr:rowOff>
                  </from>
                  <to>
                    <xdr:col>4</xdr:col>
                    <xdr:colOff>914400</xdr:colOff>
                    <xdr:row>146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2" name="Check Box 197">
              <controlPr defaultSize="0" autoFill="0" autoLine="0" autoPict="0" altText="MEF2_x000a_">
                <anchor moveWithCells="1">
                  <from>
                    <xdr:col>5</xdr:col>
                    <xdr:colOff>7620</xdr:colOff>
                    <xdr:row>144</xdr:row>
                    <xdr:rowOff>167640</xdr:rowOff>
                  </from>
                  <to>
                    <xdr:col>5</xdr:col>
                    <xdr:colOff>922020</xdr:colOff>
                    <xdr:row>146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3" name="Check Box 199">
              <controlPr defaultSize="0" autoFill="0" autoLine="0" autoPict="0">
                <anchor moveWithCells="1">
                  <from>
                    <xdr:col>3</xdr:col>
                    <xdr:colOff>22860</xdr:colOff>
                    <xdr:row>147</xdr:row>
                    <xdr:rowOff>0</xdr:rowOff>
                  </from>
                  <to>
                    <xdr:col>3</xdr:col>
                    <xdr:colOff>937260</xdr:colOff>
                    <xdr:row>148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4" name="Check Box 200">
              <controlPr defaultSize="0" autoFill="0" autoLine="0" autoPict="0">
                <anchor moveWithCells="1">
                  <from>
                    <xdr:col>3</xdr:col>
                    <xdr:colOff>22860</xdr:colOff>
                    <xdr:row>147</xdr:row>
                    <xdr:rowOff>160020</xdr:rowOff>
                  </from>
                  <to>
                    <xdr:col>3</xdr:col>
                    <xdr:colOff>937260</xdr:colOff>
                    <xdr:row>149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5" name="Check Box 201">
              <controlPr defaultSize="0" autoFill="0" autoLine="0" autoPict="0">
                <anchor moveWithCells="1">
                  <from>
                    <xdr:col>3</xdr:col>
                    <xdr:colOff>22860</xdr:colOff>
                    <xdr:row>148</xdr:row>
                    <xdr:rowOff>167640</xdr:rowOff>
                  </from>
                  <to>
                    <xdr:col>3</xdr:col>
                    <xdr:colOff>937260</xdr:colOff>
                    <xdr:row>150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6" name="Check Box 202">
              <controlPr defaultSize="0" autoFill="0" autoLine="0" autoPict="0">
                <anchor moveWithCells="1">
                  <from>
                    <xdr:col>3</xdr:col>
                    <xdr:colOff>30480</xdr:colOff>
                    <xdr:row>150</xdr:row>
                    <xdr:rowOff>15240</xdr:rowOff>
                  </from>
                  <to>
                    <xdr:col>3</xdr:col>
                    <xdr:colOff>952500</xdr:colOff>
                    <xdr:row>150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7" name="Check Box 203">
              <controlPr defaultSize="0" autoFill="0" autoLine="0" autoPict="0">
                <anchor moveWithCells="1">
                  <from>
                    <xdr:col>4</xdr:col>
                    <xdr:colOff>38100</xdr:colOff>
                    <xdr:row>150</xdr:row>
                    <xdr:rowOff>22860</xdr:rowOff>
                  </from>
                  <to>
                    <xdr:col>4</xdr:col>
                    <xdr:colOff>952500</xdr:colOff>
                    <xdr:row>150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48" name="Check Box 204">
              <controlPr defaultSize="0" autoFill="0" autoLine="0" autoPict="0">
                <anchor moveWithCells="1">
                  <from>
                    <xdr:col>5</xdr:col>
                    <xdr:colOff>38100</xdr:colOff>
                    <xdr:row>150</xdr:row>
                    <xdr:rowOff>22860</xdr:rowOff>
                  </from>
                  <to>
                    <xdr:col>5</xdr:col>
                    <xdr:colOff>952500</xdr:colOff>
                    <xdr:row>150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9" name="Check Box 205">
              <controlPr defaultSize="0" autoFill="0" autoLine="0" autoPict="0">
                <anchor moveWithCells="1">
                  <from>
                    <xdr:col>6</xdr:col>
                    <xdr:colOff>45720</xdr:colOff>
                    <xdr:row>150</xdr:row>
                    <xdr:rowOff>22860</xdr:rowOff>
                  </from>
                  <to>
                    <xdr:col>6</xdr:col>
                    <xdr:colOff>960120</xdr:colOff>
                    <xdr:row>150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0" name="Check Box 206">
              <controlPr defaultSize="0" autoFill="0" autoLine="0" autoPict="0">
                <anchor moveWithCells="1">
                  <from>
                    <xdr:col>7</xdr:col>
                    <xdr:colOff>60960</xdr:colOff>
                    <xdr:row>150</xdr:row>
                    <xdr:rowOff>22860</xdr:rowOff>
                  </from>
                  <to>
                    <xdr:col>7</xdr:col>
                    <xdr:colOff>975360</xdr:colOff>
                    <xdr:row>150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1" name="Check Box 209">
              <controlPr defaultSize="0" autoFill="0" autoLine="0" autoPict="0">
                <anchor moveWithCells="1">
                  <from>
                    <xdr:col>4</xdr:col>
                    <xdr:colOff>30480</xdr:colOff>
                    <xdr:row>147</xdr:row>
                    <xdr:rowOff>0</xdr:rowOff>
                  </from>
                  <to>
                    <xdr:col>4</xdr:col>
                    <xdr:colOff>944880</xdr:colOff>
                    <xdr:row>148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2" name="Check Box 210">
              <controlPr defaultSize="0" autoFill="0" autoLine="0" autoPict="0">
                <anchor moveWithCells="1">
                  <from>
                    <xdr:col>4</xdr:col>
                    <xdr:colOff>30480</xdr:colOff>
                    <xdr:row>147</xdr:row>
                    <xdr:rowOff>160020</xdr:rowOff>
                  </from>
                  <to>
                    <xdr:col>4</xdr:col>
                    <xdr:colOff>944880</xdr:colOff>
                    <xdr:row>149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3" name="Check Box 211">
              <controlPr defaultSize="0" autoFill="0" autoLine="0" autoPict="0">
                <anchor moveWithCells="1">
                  <from>
                    <xdr:col>4</xdr:col>
                    <xdr:colOff>30480</xdr:colOff>
                    <xdr:row>148</xdr:row>
                    <xdr:rowOff>167640</xdr:rowOff>
                  </from>
                  <to>
                    <xdr:col>4</xdr:col>
                    <xdr:colOff>944880</xdr:colOff>
                    <xdr:row>150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4" name="Check Box 212">
              <controlPr defaultSize="0" autoFill="0" autoLine="0" autoPict="0">
                <anchor moveWithCells="1">
                  <from>
                    <xdr:col>5</xdr:col>
                    <xdr:colOff>22860</xdr:colOff>
                    <xdr:row>147</xdr:row>
                    <xdr:rowOff>0</xdr:rowOff>
                  </from>
                  <to>
                    <xdr:col>5</xdr:col>
                    <xdr:colOff>937260</xdr:colOff>
                    <xdr:row>148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5" name="Check Box 213">
              <controlPr defaultSize="0" autoFill="0" autoLine="0" autoPict="0">
                <anchor moveWithCells="1">
                  <from>
                    <xdr:col>5</xdr:col>
                    <xdr:colOff>22860</xdr:colOff>
                    <xdr:row>147</xdr:row>
                    <xdr:rowOff>152400</xdr:rowOff>
                  </from>
                  <to>
                    <xdr:col>5</xdr:col>
                    <xdr:colOff>937260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56" name="Check Box 214">
              <controlPr defaultSize="0" autoFill="0" autoLine="0" autoPict="0">
                <anchor moveWithCells="1">
                  <from>
                    <xdr:col>5</xdr:col>
                    <xdr:colOff>22860</xdr:colOff>
                    <xdr:row>148</xdr:row>
                    <xdr:rowOff>160020</xdr:rowOff>
                  </from>
                  <to>
                    <xdr:col>5</xdr:col>
                    <xdr:colOff>937260</xdr:colOff>
                    <xdr:row>150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57" name="Check Box 215">
              <controlPr defaultSize="0" autoFill="0" autoLine="0" autoPict="0">
                <anchor moveWithCells="1">
                  <from>
                    <xdr:col>6</xdr:col>
                    <xdr:colOff>38100</xdr:colOff>
                    <xdr:row>147</xdr:row>
                    <xdr:rowOff>0</xdr:rowOff>
                  </from>
                  <to>
                    <xdr:col>6</xdr:col>
                    <xdr:colOff>952500</xdr:colOff>
                    <xdr:row>148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58" name="Check Box 216">
              <controlPr defaultSize="0" autoFill="0" autoLine="0" autoPict="0">
                <anchor moveWithCells="1">
                  <from>
                    <xdr:col>6</xdr:col>
                    <xdr:colOff>38100</xdr:colOff>
                    <xdr:row>147</xdr:row>
                    <xdr:rowOff>160020</xdr:rowOff>
                  </from>
                  <to>
                    <xdr:col>6</xdr:col>
                    <xdr:colOff>952500</xdr:colOff>
                    <xdr:row>149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59" name="Check Box 217">
              <controlPr defaultSize="0" autoFill="0" autoLine="0" autoPict="0">
                <anchor moveWithCells="1">
                  <from>
                    <xdr:col>6</xdr:col>
                    <xdr:colOff>38100</xdr:colOff>
                    <xdr:row>148</xdr:row>
                    <xdr:rowOff>167640</xdr:rowOff>
                  </from>
                  <to>
                    <xdr:col>6</xdr:col>
                    <xdr:colOff>952500</xdr:colOff>
                    <xdr:row>150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0" name="Check Box 218">
              <controlPr defaultSize="0" autoFill="0" autoLine="0" autoPict="0">
                <anchor moveWithCells="1">
                  <from>
                    <xdr:col>7</xdr:col>
                    <xdr:colOff>30480</xdr:colOff>
                    <xdr:row>147</xdr:row>
                    <xdr:rowOff>0</xdr:rowOff>
                  </from>
                  <to>
                    <xdr:col>7</xdr:col>
                    <xdr:colOff>944880</xdr:colOff>
                    <xdr:row>148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1" name="Check Box 219">
              <controlPr defaultSize="0" autoFill="0" autoLine="0" autoPict="0">
                <anchor moveWithCells="1">
                  <from>
                    <xdr:col>7</xdr:col>
                    <xdr:colOff>30480</xdr:colOff>
                    <xdr:row>147</xdr:row>
                    <xdr:rowOff>152400</xdr:rowOff>
                  </from>
                  <to>
                    <xdr:col>7</xdr:col>
                    <xdr:colOff>944880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2" name="Check Box 220">
              <controlPr defaultSize="0" autoFill="0" autoLine="0" autoPict="0">
                <anchor moveWithCells="1">
                  <from>
                    <xdr:col>7</xdr:col>
                    <xdr:colOff>30480</xdr:colOff>
                    <xdr:row>148</xdr:row>
                    <xdr:rowOff>160020</xdr:rowOff>
                  </from>
                  <to>
                    <xdr:col>7</xdr:col>
                    <xdr:colOff>944880</xdr:colOff>
                    <xdr:row>150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3" name="Check Box 221">
              <controlPr defaultSize="0" autoFill="0" autoLine="0" autoPict="0">
                <anchor moveWithCells="1">
                  <from>
                    <xdr:col>5</xdr:col>
                    <xdr:colOff>22860</xdr:colOff>
                    <xdr:row>17</xdr:row>
                    <xdr:rowOff>152400</xdr:rowOff>
                  </from>
                  <to>
                    <xdr:col>5</xdr:col>
                    <xdr:colOff>861060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4" name="Check Box 222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152400</xdr:rowOff>
                  </from>
                  <to>
                    <xdr:col>6</xdr:col>
                    <xdr:colOff>1264920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5" name="Check Box 223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152400</xdr:rowOff>
                  </from>
                  <to>
                    <xdr:col>7</xdr:col>
                    <xdr:colOff>762000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66" name="Check Box 224">
              <controlPr defaultSize="0" autoFill="0" autoLine="0" autoPict="0">
                <anchor moveWithCells="1">
                  <from>
                    <xdr:col>5</xdr:col>
                    <xdr:colOff>22860</xdr:colOff>
                    <xdr:row>18</xdr:row>
                    <xdr:rowOff>152400</xdr:rowOff>
                  </from>
                  <to>
                    <xdr:col>5</xdr:col>
                    <xdr:colOff>861060</xdr:colOff>
                    <xdr:row>20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67" name="Check Box 225">
              <controlPr defaultSize="0" autoFill="0" autoLine="0" autoPict="0">
                <anchor moveWithCells="1">
                  <from>
                    <xdr:col>5</xdr:col>
                    <xdr:colOff>22860</xdr:colOff>
                    <xdr:row>19</xdr:row>
                    <xdr:rowOff>144780</xdr:rowOff>
                  </from>
                  <to>
                    <xdr:col>5</xdr:col>
                    <xdr:colOff>861060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68" name="Check Box 226">
              <controlPr defaultSize="0" autoFill="0" autoLine="0" autoPict="0">
                <anchor moveWithCells="1">
                  <from>
                    <xdr:col>5</xdr:col>
                    <xdr:colOff>22860</xdr:colOff>
                    <xdr:row>20</xdr:row>
                    <xdr:rowOff>129540</xdr:rowOff>
                  </from>
                  <to>
                    <xdr:col>5</xdr:col>
                    <xdr:colOff>861060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69" name="Check Box 227">
              <controlPr defaultSize="0" autoFill="0" autoLine="0" autoPict="0">
                <anchor moveWithCells="1">
                  <from>
                    <xdr:col>5</xdr:col>
                    <xdr:colOff>22860</xdr:colOff>
                    <xdr:row>21</xdr:row>
                    <xdr:rowOff>144780</xdr:rowOff>
                  </from>
                  <to>
                    <xdr:col>5</xdr:col>
                    <xdr:colOff>861060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0" name="Check Box 228">
              <controlPr defaultSize="0" autoFill="0" autoLine="0" autoPict="0">
                <anchor moveWithCells="1">
                  <from>
                    <xdr:col>5</xdr:col>
                    <xdr:colOff>22860</xdr:colOff>
                    <xdr:row>22</xdr:row>
                    <xdr:rowOff>144780</xdr:rowOff>
                  </from>
                  <to>
                    <xdr:col>5</xdr:col>
                    <xdr:colOff>861060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1" name="Check Box 229">
              <controlPr defaultSize="0" autoFill="0" autoLine="0" autoPict="0">
                <anchor moveWithCells="1">
                  <from>
                    <xdr:col>5</xdr:col>
                    <xdr:colOff>22860</xdr:colOff>
                    <xdr:row>23</xdr:row>
                    <xdr:rowOff>152400</xdr:rowOff>
                  </from>
                  <to>
                    <xdr:col>5</xdr:col>
                    <xdr:colOff>861060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2" name="Check Box 230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152400</xdr:rowOff>
                  </from>
                  <to>
                    <xdr:col>6</xdr:col>
                    <xdr:colOff>1203960</xdr:colOff>
                    <xdr:row>20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3" name="Check Box 231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152400</xdr:rowOff>
                  </from>
                  <to>
                    <xdr:col>6</xdr:col>
                    <xdr:colOff>1181100</xdr:colOff>
                    <xdr:row>21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4" name="Check Box 232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160020</xdr:rowOff>
                  </from>
                  <to>
                    <xdr:col>6</xdr:col>
                    <xdr:colOff>1211580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5" name="Check Box 233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152400</xdr:rowOff>
                  </from>
                  <to>
                    <xdr:col>6</xdr:col>
                    <xdr:colOff>1188720</xdr:colOff>
                    <xdr:row>23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76" name="Check Box 234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152400</xdr:rowOff>
                  </from>
                  <to>
                    <xdr:col>6</xdr:col>
                    <xdr:colOff>1234440</xdr:colOff>
                    <xdr:row>24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77" name="Check Box 235">
              <controlPr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144780</xdr:rowOff>
                  </from>
                  <to>
                    <xdr:col>6</xdr:col>
                    <xdr:colOff>1234440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8" name="Check Box 236">
              <controlPr defaultSize="0" autoFill="0" autoLine="0" autoPict="0">
                <anchor moveWithCells="1">
                  <from>
                    <xdr:col>6</xdr:col>
                    <xdr:colOff>1386840</xdr:colOff>
                    <xdr:row>18</xdr:row>
                    <xdr:rowOff>152400</xdr:rowOff>
                  </from>
                  <to>
                    <xdr:col>7</xdr:col>
                    <xdr:colOff>762000</xdr:colOff>
                    <xdr:row>20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79" name="Check Box 237">
              <controlPr defaultSize="0" autoFill="0" autoLine="0" autoPict="0">
                <anchor moveWithCells="1">
                  <from>
                    <xdr:col>6</xdr:col>
                    <xdr:colOff>1386840</xdr:colOff>
                    <xdr:row>19</xdr:row>
                    <xdr:rowOff>152400</xdr:rowOff>
                  </from>
                  <to>
                    <xdr:col>7</xdr:col>
                    <xdr:colOff>762000</xdr:colOff>
                    <xdr:row>21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0" name="Check Box 238">
              <controlPr defaultSize="0" autoFill="0" autoLine="0" autoPict="0">
                <anchor moveWithCells="1">
                  <from>
                    <xdr:col>6</xdr:col>
                    <xdr:colOff>1386840</xdr:colOff>
                    <xdr:row>20</xdr:row>
                    <xdr:rowOff>160020</xdr:rowOff>
                  </from>
                  <to>
                    <xdr:col>7</xdr:col>
                    <xdr:colOff>762000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81" name="Check Box 239">
              <controlPr defaultSize="0" autoFill="0" autoLine="0" autoPict="0">
                <anchor moveWithCells="1">
                  <from>
                    <xdr:col>6</xdr:col>
                    <xdr:colOff>1386840</xdr:colOff>
                    <xdr:row>21</xdr:row>
                    <xdr:rowOff>160020</xdr:rowOff>
                  </from>
                  <to>
                    <xdr:col>7</xdr:col>
                    <xdr:colOff>762000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82" name="Check Box 240">
              <controlPr defaultSize="0" autoFill="0" autoLine="0" autoPict="0">
                <anchor moveWithCells="1">
                  <from>
                    <xdr:col>6</xdr:col>
                    <xdr:colOff>1386840</xdr:colOff>
                    <xdr:row>22</xdr:row>
                    <xdr:rowOff>144780</xdr:rowOff>
                  </from>
                  <to>
                    <xdr:col>7</xdr:col>
                    <xdr:colOff>762000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83" name="Check Box 241">
              <controlPr defaultSize="0" autoFill="0" autoLine="0" autoPict="0">
                <anchor moveWithCells="1">
                  <from>
                    <xdr:col>6</xdr:col>
                    <xdr:colOff>1386840</xdr:colOff>
                    <xdr:row>23</xdr:row>
                    <xdr:rowOff>144780</xdr:rowOff>
                  </from>
                  <to>
                    <xdr:col>7</xdr:col>
                    <xdr:colOff>762000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84" name="Check Box 266">
              <controlPr defaultSize="0" autoFill="0" autoLine="0" autoPict="0">
                <anchor moveWithCells="1">
                  <from>
                    <xdr:col>5</xdr:col>
                    <xdr:colOff>22860</xdr:colOff>
                    <xdr:row>6</xdr:row>
                    <xdr:rowOff>129540</xdr:rowOff>
                  </from>
                  <to>
                    <xdr:col>5</xdr:col>
                    <xdr:colOff>1242060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85" name="Check Box 268">
              <controlPr defaultSize="0" autoFill="0" autoLine="0" autoPict="0">
                <anchor moveWithCells="1">
                  <from>
                    <xdr:col>6</xdr:col>
                    <xdr:colOff>15240</xdr:colOff>
                    <xdr:row>6</xdr:row>
                    <xdr:rowOff>152400</xdr:rowOff>
                  </from>
                  <to>
                    <xdr:col>6</xdr:col>
                    <xdr:colOff>792480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86" name="Check Box 270">
              <controlPr defaultSize="0" autoFill="0" autoLine="0" autoPict="0">
                <anchor moveWithCells="1">
                  <from>
                    <xdr:col>5</xdr:col>
                    <xdr:colOff>15240</xdr:colOff>
                    <xdr:row>15</xdr:row>
                    <xdr:rowOff>152400</xdr:rowOff>
                  </from>
                  <to>
                    <xdr:col>6</xdr:col>
                    <xdr:colOff>22860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87" name="Check Box 271">
              <controlPr defaultSize="0" autoFill="0" autoLine="0" autoPict="0">
                <anchor moveWithCells="1">
                  <from>
                    <xdr:col>6</xdr:col>
                    <xdr:colOff>15240</xdr:colOff>
                    <xdr:row>15</xdr:row>
                    <xdr:rowOff>152400</xdr:rowOff>
                  </from>
                  <to>
                    <xdr:col>6</xdr:col>
                    <xdr:colOff>784860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88" name="Check Box 272">
              <controlPr defaultSize="0" autoFill="0" autoLine="0" autoPict="0">
                <anchor moveWithCells="1">
                  <from>
                    <xdr:col>5</xdr:col>
                    <xdr:colOff>15240</xdr:colOff>
                    <xdr:row>10</xdr:row>
                    <xdr:rowOff>152400</xdr:rowOff>
                  </from>
                  <to>
                    <xdr:col>5</xdr:col>
                    <xdr:colOff>1249680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89" name="Check Box 274">
              <controlPr defaultSize="0" autoFill="0" autoLine="0" autoPict="0">
                <anchor moveWithCells="1">
                  <from>
                    <xdr:col>6</xdr:col>
                    <xdr:colOff>7620</xdr:colOff>
                    <xdr:row>10</xdr:row>
                    <xdr:rowOff>152400</xdr:rowOff>
                  </from>
                  <to>
                    <xdr:col>6</xdr:col>
                    <xdr:colOff>769620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90" name="Check Box 276">
              <controlPr defaultSize="0" autoFill="0" autoLine="0" autoPict="0">
                <anchor moveWithCells="1">
                  <from>
                    <xdr:col>5</xdr:col>
                    <xdr:colOff>15240</xdr:colOff>
                    <xdr:row>7</xdr:row>
                    <xdr:rowOff>152400</xdr:rowOff>
                  </from>
                  <to>
                    <xdr:col>6</xdr:col>
                    <xdr:colOff>15240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91" name="Check Box 277">
              <controlPr defaultSize="0" autoFill="0" autoLine="0" autoPict="0">
                <anchor moveWithCells="1">
                  <from>
                    <xdr:col>6</xdr:col>
                    <xdr:colOff>15240</xdr:colOff>
                    <xdr:row>7</xdr:row>
                    <xdr:rowOff>152400</xdr:rowOff>
                  </from>
                  <to>
                    <xdr:col>6</xdr:col>
                    <xdr:colOff>777240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92" name="Check Box 278">
              <controlPr defaultSize="0" autoFill="0" autoLine="0" autoPict="0">
                <anchor moveWithCells="1">
                  <from>
                    <xdr:col>5</xdr:col>
                    <xdr:colOff>7620</xdr:colOff>
                    <xdr:row>44</xdr:row>
                    <xdr:rowOff>152400</xdr:rowOff>
                  </from>
                  <to>
                    <xdr:col>5</xdr:col>
                    <xdr:colOff>822960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93" name="Check Box 279">
              <controlPr defaultSize="0" autoFill="0" autoLine="0" autoPict="0">
                <anchor moveWithCells="1">
                  <from>
                    <xdr:col>5</xdr:col>
                    <xdr:colOff>15240</xdr:colOff>
                    <xdr:row>45</xdr:row>
                    <xdr:rowOff>144780</xdr:rowOff>
                  </from>
                  <to>
                    <xdr:col>5</xdr:col>
                    <xdr:colOff>830580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94" name="Check Box 280">
              <controlPr defaultSize="0" autoFill="0" autoLine="0" autoPict="0">
                <anchor moveWithCells="1">
                  <from>
                    <xdr:col>5</xdr:col>
                    <xdr:colOff>15240</xdr:colOff>
                    <xdr:row>46</xdr:row>
                    <xdr:rowOff>144780</xdr:rowOff>
                  </from>
                  <to>
                    <xdr:col>5</xdr:col>
                    <xdr:colOff>830580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95" name="Check Box 281">
              <controlPr defaultSize="0" autoFill="0" autoLine="0" autoPict="0">
                <anchor moveWithCells="1">
                  <from>
                    <xdr:col>5</xdr:col>
                    <xdr:colOff>15240</xdr:colOff>
                    <xdr:row>47</xdr:row>
                    <xdr:rowOff>152400</xdr:rowOff>
                  </from>
                  <to>
                    <xdr:col>5</xdr:col>
                    <xdr:colOff>830580</xdr:colOff>
                    <xdr:row>49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96" name="Check Box 282">
              <controlPr defaultSize="0" autoFill="0" autoLine="0" autoPict="0">
                <anchor moveWithCells="1">
                  <from>
                    <xdr:col>5</xdr:col>
                    <xdr:colOff>15240</xdr:colOff>
                    <xdr:row>48</xdr:row>
                    <xdr:rowOff>144780</xdr:rowOff>
                  </from>
                  <to>
                    <xdr:col>5</xdr:col>
                    <xdr:colOff>830580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97" name="Check Box 283">
              <controlPr defaultSize="0" autoFill="0" autoLine="0" autoPict="0">
                <anchor moveWithCells="1">
                  <from>
                    <xdr:col>5</xdr:col>
                    <xdr:colOff>15240</xdr:colOff>
                    <xdr:row>49</xdr:row>
                    <xdr:rowOff>167640</xdr:rowOff>
                  </from>
                  <to>
                    <xdr:col>5</xdr:col>
                    <xdr:colOff>929640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98" name="Check Box 284">
              <controlPr defaultSize="0" autoFill="0" autoLine="0" autoPict="0">
                <anchor moveWithCells="1">
                  <from>
                    <xdr:col>5</xdr:col>
                    <xdr:colOff>15240</xdr:colOff>
                    <xdr:row>50</xdr:row>
                    <xdr:rowOff>160020</xdr:rowOff>
                  </from>
                  <to>
                    <xdr:col>5</xdr:col>
                    <xdr:colOff>853440</xdr:colOff>
                    <xdr:row>52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99" name="Check Box 285">
              <controlPr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152400</xdr:rowOff>
                  </from>
                  <to>
                    <xdr:col>6</xdr:col>
                    <xdr:colOff>944880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00" name="Check Box 286">
              <controlPr defaultSize="0" autoFill="0" autoLine="0" autoPict="0">
                <anchor moveWithCells="1">
                  <from>
                    <xdr:col>6</xdr:col>
                    <xdr:colOff>1394460</xdr:colOff>
                    <xdr:row>50</xdr:row>
                    <xdr:rowOff>167640</xdr:rowOff>
                  </from>
                  <to>
                    <xdr:col>7</xdr:col>
                    <xdr:colOff>762000</xdr:colOff>
                    <xdr:row>52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01" name="Check Box 287">
              <controlPr defaultSize="0" autoFill="0" autoLine="0" autoPict="0">
                <anchor moveWithCells="1">
                  <from>
                    <xdr:col>5</xdr:col>
                    <xdr:colOff>15240</xdr:colOff>
                    <xdr:row>51</xdr:row>
                    <xdr:rowOff>152400</xdr:rowOff>
                  </from>
                  <to>
                    <xdr:col>5</xdr:col>
                    <xdr:colOff>853440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02" name="Check Box 288">
              <controlPr defaultSize="0" autoFill="0" autoLine="0" autoPict="0">
                <anchor moveWithCells="1">
                  <from>
                    <xdr:col>6</xdr:col>
                    <xdr:colOff>0</xdr:colOff>
                    <xdr:row>51</xdr:row>
                    <xdr:rowOff>160020</xdr:rowOff>
                  </from>
                  <to>
                    <xdr:col>6</xdr:col>
                    <xdr:colOff>944880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03" name="Check Box 289">
              <controlPr defaultSize="0" autoFill="0" autoLine="0" autoPict="0">
                <anchor moveWithCells="1">
                  <from>
                    <xdr:col>7</xdr:col>
                    <xdr:colOff>0</xdr:colOff>
                    <xdr:row>51</xdr:row>
                    <xdr:rowOff>152400</xdr:rowOff>
                  </from>
                  <to>
                    <xdr:col>7</xdr:col>
                    <xdr:colOff>762000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04" name="Check Box 290">
              <controlPr defaultSize="0" autoFill="0" autoLine="0" autoPict="0">
                <anchor moveWithCells="1">
                  <from>
                    <xdr:col>4</xdr:col>
                    <xdr:colOff>15240</xdr:colOff>
                    <xdr:row>100</xdr:row>
                    <xdr:rowOff>160020</xdr:rowOff>
                  </from>
                  <to>
                    <xdr:col>4</xdr:col>
                    <xdr:colOff>937260</xdr:colOff>
                    <xdr:row>101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05" name="Check Box 291">
              <controlPr defaultSize="0" autoFill="0" autoLine="0" autoPict="0">
                <anchor moveWithCells="1">
                  <from>
                    <xdr:col>5</xdr:col>
                    <xdr:colOff>15240</xdr:colOff>
                    <xdr:row>100</xdr:row>
                    <xdr:rowOff>160020</xdr:rowOff>
                  </from>
                  <to>
                    <xdr:col>5</xdr:col>
                    <xdr:colOff>937260</xdr:colOff>
                    <xdr:row>101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06" name="Check Box 292">
              <controlPr defaultSize="0" autoFill="0" autoLine="0" autoPict="0">
                <anchor moveWithCells="1">
                  <from>
                    <xdr:col>6</xdr:col>
                    <xdr:colOff>15240</xdr:colOff>
                    <xdr:row>100</xdr:row>
                    <xdr:rowOff>160020</xdr:rowOff>
                  </from>
                  <to>
                    <xdr:col>6</xdr:col>
                    <xdr:colOff>937260</xdr:colOff>
                    <xdr:row>101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07" name="Check Box 293">
              <controlPr defaultSize="0" autoFill="0" autoLine="0" autoPict="0">
                <anchor moveWithCells="1">
                  <from>
                    <xdr:col>7</xdr:col>
                    <xdr:colOff>15240</xdr:colOff>
                    <xdr:row>100</xdr:row>
                    <xdr:rowOff>160020</xdr:rowOff>
                  </from>
                  <to>
                    <xdr:col>7</xdr:col>
                    <xdr:colOff>937260</xdr:colOff>
                    <xdr:row>101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08" name="Check Box 295">
              <controlPr defaultSize="0" autoFill="0" autoLine="0" autoPict="0">
                <anchor moveWithCells="1">
                  <from>
                    <xdr:col>4</xdr:col>
                    <xdr:colOff>15240</xdr:colOff>
                    <xdr:row>94</xdr:row>
                    <xdr:rowOff>0</xdr:rowOff>
                  </from>
                  <to>
                    <xdr:col>4</xdr:col>
                    <xdr:colOff>929640</xdr:colOff>
                    <xdr:row>95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09" name="Check Box 296">
              <controlPr defaultSize="0" autoFill="0" autoLine="0" autoPict="0">
                <anchor moveWithCells="1">
                  <from>
                    <xdr:col>5</xdr:col>
                    <xdr:colOff>15240</xdr:colOff>
                    <xdr:row>94</xdr:row>
                    <xdr:rowOff>0</xdr:rowOff>
                  </from>
                  <to>
                    <xdr:col>5</xdr:col>
                    <xdr:colOff>929640</xdr:colOff>
                    <xdr:row>95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10" name="Check Box 297">
              <controlPr defaultSize="0" autoFill="0" autoLine="0" autoPict="0">
                <anchor moveWithCells="1">
                  <from>
                    <xdr:col>6</xdr:col>
                    <xdr:colOff>15240</xdr:colOff>
                    <xdr:row>94</xdr:row>
                    <xdr:rowOff>0</xdr:rowOff>
                  </from>
                  <to>
                    <xdr:col>6</xdr:col>
                    <xdr:colOff>929640</xdr:colOff>
                    <xdr:row>95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11" name="Check Box 298">
              <controlPr defaultSize="0" autoFill="0" autoLine="0" autoPict="0">
                <anchor moveWithCells="1">
                  <from>
                    <xdr:col>7</xdr:col>
                    <xdr:colOff>15240</xdr:colOff>
                    <xdr:row>94</xdr:row>
                    <xdr:rowOff>0</xdr:rowOff>
                  </from>
                  <to>
                    <xdr:col>7</xdr:col>
                    <xdr:colOff>929640</xdr:colOff>
                    <xdr:row>95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12" name="Check Box 299">
              <controlPr defaultSize="0" autoFill="0" autoLine="0" autoPict="0">
                <anchor moveWithCells="1">
                  <from>
                    <xdr:col>5</xdr:col>
                    <xdr:colOff>15240</xdr:colOff>
                    <xdr:row>97</xdr:row>
                    <xdr:rowOff>160020</xdr:rowOff>
                  </from>
                  <to>
                    <xdr:col>5</xdr:col>
                    <xdr:colOff>929640</xdr:colOff>
                    <xdr:row>99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13" name="Check Box 300">
              <controlPr defaultSize="0" autoFill="0" autoLine="0" autoPict="0">
                <anchor moveWithCells="1">
                  <from>
                    <xdr:col>5</xdr:col>
                    <xdr:colOff>15240</xdr:colOff>
                    <xdr:row>99</xdr:row>
                    <xdr:rowOff>144780</xdr:rowOff>
                  </from>
                  <to>
                    <xdr:col>5</xdr:col>
                    <xdr:colOff>929640</xdr:colOff>
                    <xdr:row>101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14" name="Check Box 301">
              <controlPr defaultSize="0" autoFill="0" autoLine="0" autoPict="0">
                <anchor moveWithCells="1">
                  <from>
                    <xdr:col>5</xdr:col>
                    <xdr:colOff>15240</xdr:colOff>
                    <xdr:row>97</xdr:row>
                    <xdr:rowOff>0</xdr:rowOff>
                  </from>
                  <to>
                    <xdr:col>5</xdr:col>
                    <xdr:colOff>929640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15" name="Check Box 303">
              <controlPr defaultSize="0" autoFill="0" autoLine="0" autoPict="0">
                <anchor moveWithCells="1">
                  <from>
                    <xdr:col>5</xdr:col>
                    <xdr:colOff>7620</xdr:colOff>
                    <xdr:row>11</xdr:row>
                    <xdr:rowOff>160020</xdr:rowOff>
                  </from>
                  <to>
                    <xdr:col>6</xdr:col>
                    <xdr:colOff>22860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16" name="Check Box 304">
              <controlPr defaultSize="0" autoFill="0" autoLine="0" autoPict="0">
                <anchor moveWithCells="1">
                  <from>
                    <xdr:col>6</xdr:col>
                    <xdr:colOff>7620</xdr:colOff>
                    <xdr:row>11</xdr:row>
                    <xdr:rowOff>129540</xdr:rowOff>
                  </from>
                  <to>
                    <xdr:col>6</xdr:col>
                    <xdr:colOff>784860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17" name="Check Box 306">
              <controlPr defaultSize="0" autoFill="0" autoLine="0" autoPict="0">
                <anchor moveWithCells="1">
                  <from>
                    <xdr:col>5</xdr:col>
                    <xdr:colOff>22860</xdr:colOff>
                    <xdr:row>14</xdr:row>
                    <xdr:rowOff>160020</xdr:rowOff>
                  </from>
                  <to>
                    <xdr:col>5</xdr:col>
                    <xdr:colOff>1219200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18" name="Check Box 307">
              <controlPr defaultSize="0" autoFill="0" autoLine="0" autoPict="0">
                <anchor moveWithCells="1">
                  <from>
                    <xdr:col>6</xdr:col>
                    <xdr:colOff>7620</xdr:colOff>
                    <xdr:row>14</xdr:row>
                    <xdr:rowOff>167640</xdr:rowOff>
                  </from>
                  <to>
                    <xdr:col>6</xdr:col>
                    <xdr:colOff>762000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19" name="Check Box 308">
              <controlPr defaultSize="0" autoFill="0" autoLine="0" autoPict="0">
                <anchor moveWithCells="1">
                  <from>
                    <xdr:col>5</xdr:col>
                    <xdr:colOff>22860</xdr:colOff>
                    <xdr:row>5</xdr:row>
                    <xdr:rowOff>129540</xdr:rowOff>
                  </from>
                  <to>
                    <xdr:col>5</xdr:col>
                    <xdr:colOff>1287780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20" name="Check Box 309">
              <controlPr defaultSize="0" autoFill="0" autoLine="0" autoPict="0">
                <anchor moveWithCells="1">
                  <from>
                    <xdr:col>6</xdr:col>
                    <xdr:colOff>22860</xdr:colOff>
                    <xdr:row>5</xdr:row>
                    <xdr:rowOff>144780</xdr:rowOff>
                  </from>
                  <to>
                    <xdr:col>6</xdr:col>
                    <xdr:colOff>1219200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21" name="Check Box 310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144780</xdr:rowOff>
                  </from>
                  <to>
                    <xdr:col>7</xdr:col>
                    <xdr:colOff>769620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22" name="Check Box 311">
              <controlPr defaultSize="0" autoFill="0" autoLine="0" autoPict="0">
                <anchor moveWithCells="1">
                  <from>
                    <xdr:col>5</xdr:col>
                    <xdr:colOff>22860</xdr:colOff>
                    <xdr:row>9</xdr:row>
                    <xdr:rowOff>137160</xdr:rowOff>
                  </from>
                  <to>
                    <xdr:col>5</xdr:col>
                    <xdr:colOff>1280160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23" name="Check Box 312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144780</xdr:rowOff>
                  </from>
                  <to>
                    <xdr:col>6</xdr:col>
                    <xdr:colOff>1196340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24" name="Check Box 313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144780</xdr:rowOff>
                  </from>
                  <to>
                    <xdr:col>7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25" name="Check Box 314">
              <controlPr defaultSize="0" autoFill="0" autoLine="0" autoPict="0">
                <anchor moveWithCells="1">
                  <from>
                    <xdr:col>5</xdr:col>
                    <xdr:colOff>22860</xdr:colOff>
                    <xdr:row>13</xdr:row>
                    <xdr:rowOff>129540</xdr:rowOff>
                  </from>
                  <to>
                    <xdr:col>5</xdr:col>
                    <xdr:colOff>1272540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26" name="Check Box 31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144780</xdr:rowOff>
                  </from>
                  <to>
                    <xdr:col>6</xdr:col>
                    <xdr:colOff>1196340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27" name="Check Box 316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144780</xdr:rowOff>
                  </from>
                  <to>
                    <xdr:col>7</xdr:col>
                    <xdr:colOff>769620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28" name="Check Box 365">
              <controlPr defaultSize="0" autoFill="0" autoLine="0" autoPict="0">
                <anchor moveWithCells="1">
                  <from>
                    <xdr:col>4</xdr:col>
                    <xdr:colOff>22860</xdr:colOff>
                    <xdr:row>6</xdr:row>
                    <xdr:rowOff>152400</xdr:rowOff>
                  </from>
                  <to>
                    <xdr:col>4</xdr:col>
                    <xdr:colOff>853440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29" name="Check Box 368">
              <controlPr defaultSize="0" autoFill="0" autoLine="0" autoPict="0">
                <anchor moveWithCells="1">
                  <from>
                    <xdr:col>4</xdr:col>
                    <xdr:colOff>22860</xdr:colOff>
                    <xdr:row>15</xdr:row>
                    <xdr:rowOff>152400</xdr:rowOff>
                  </from>
                  <to>
                    <xdr:col>4</xdr:col>
                    <xdr:colOff>1234440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30" name="Check Box 371">
              <controlPr defaultSize="0" autoFill="0" autoLine="0" autoPict="0">
                <anchor moveWithCells="1">
                  <from>
                    <xdr:col>4</xdr:col>
                    <xdr:colOff>15240</xdr:colOff>
                    <xdr:row>10</xdr:row>
                    <xdr:rowOff>152400</xdr:rowOff>
                  </from>
                  <to>
                    <xdr:col>4</xdr:col>
                    <xdr:colOff>861060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31" name="Check Box 374">
              <controlPr defaultSize="0" autoFill="0" autoLine="0" autoPict="0">
                <anchor moveWithCells="1">
                  <from>
                    <xdr:col>4</xdr:col>
                    <xdr:colOff>22860</xdr:colOff>
                    <xdr:row>7</xdr:row>
                    <xdr:rowOff>152400</xdr:rowOff>
                  </from>
                  <to>
                    <xdr:col>4</xdr:col>
                    <xdr:colOff>1234440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32" name="Check Box 377">
              <controlPr defaultSize="0" autoFill="0" autoLine="0" autoPict="0">
                <anchor moveWithCells="1">
                  <from>
                    <xdr:col>4</xdr:col>
                    <xdr:colOff>22860</xdr:colOff>
                    <xdr:row>11</xdr:row>
                    <xdr:rowOff>152400</xdr:rowOff>
                  </from>
                  <to>
                    <xdr:col>4</xdr:col>
                    <xdr:colOff>1242060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33" name="Check Box 380">
              <controlPr defaultSize="0" autoFill="0" autoLine="0" autoPict="0">
                <anchor moveWithCells="1">
                  <from>
                    <xdr:col>4</xdr:col>
                    <xdr:colOff>22860</xdr:colOff>
                    <xdr:row>14</xdr:row>
                    <xdr:rowOff>152400</xdr:rowOff>
                  </from>
                  <to>
                    <xdr:col>4</xdr:col>
                    <xdr:colOff>853440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34" name="Check Box 383">
              <controlPr defaultSize="0" autoFill="0" autoLine="0" autoPict="0">
                <anchor moveWithCells="1">
                  <from>
                    <xdr:col>4</xdr:col>
                    <xdr:colOff>22860</xdr:colOff>
                    <xdr:row>5</xdr:row>
                    <xdr:rowOff>129540</xdr:rowOff>
                  </from>
                  <to>
                    <xdr:col>4</xdr:col>
                    <xdr:colOff>1280160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35" name="Check Box 386">
              <controlPr defaultSize="0" autoFill="0" autoLine="0" autoPict="0">
                <anchor moveWithCells="1">
                  <from>
                    <xdr:col>4</xdr:col>
                    <xdr:colOff>22860</xdr:colOff>
                    <xdr:row>9</xdr:row>
                    <xdr:rowOff>137160</xdr:rowOff>
                  </from>
                  <to>
                    <xdr:col>4</xdr:col>
                    <xdr:colOff>1272540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36" name="Check Box 389">
              <controlPr defaultSize="0" autoFill="0" autoLine="0" autoPict="0">
                <anchor moveWithCells="1">
                  <from>
                    <xdr:col>4</xdr:col>
                    <xdr:colOff>22860</xdr:colOff>
                    <xdr:row>13</xdr:row>
                    <xdr:rowOff>129540</xdr:rowOff>
                  </from>
                  <to>
                    <xdr:col>4</xdr:col>
                    <xdr:colOff>1272540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237" name="Check Box 616">
              <controlPr defaultSize="0" autoFill="0" autoLine="0" autoPict="0">
                <anchor moveWithCells="1">
                  <from>
                    <xdr:col>5</xdr:col>
                    <xdr:colOff>15240</xdr:colOff>
                    <xdr:row>53</xdr:row>
                    <xdr:rowOff>152400</xdr:rowOff>
                  </from>
                  <to>
                    <xdr:col>5</xdr:col>
                    <xdr:colOff>937260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238" name="Check Box 638">
              <controlPr defaultSize="0" autoFill="0" autoLine="0" autoPict="0">
                <anchor moveWithCells="1">
                  <from>
                    <xdr:col>6</xdr:col>
                    <xdr:colOff>15240</xdr:colOff>
                    <xdr:row>53</xdr:row>
                    <xdr:rowOff>152400</xdr:rowOff>
                  </from>
                  <to>
                    <xdr:col>6</xdr:col>
                    <xdr:colOff>929640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239" name="Check Box 719">
              <controlPr defaultSize="0" autoFill="0" autoLine="0" autoPict="0">
                <anchor moveWithCells="1">
                  <from>
                    <xdr:col>5</xdr:col>
                    <xdr:colOff>22860</xdr:colOff>
                    <xdr:row>98</xdr:row>
                    <xdr:rowOff>152400</xdr:rowOff>
                  </from>
                  <to>
                    <xdr:col>5</xdr:col>
                    <xdr:colOff>937260</xdr:colOff>
                    <xdr:row>100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5463-0B82-4132-A4CF-A2ACD429B984}">
  <dimension ref="A1:E8"/>
  <sheetViews>
    <sheetView workbookViewId="0">
      <selection activeCell="D13" sqref="D13"/>
    </sheetView>
  </sheetViews>
  <sheetFormatPr baseColWidth="10" defaultRowHeight="14.4" x14ac:dyDescent="0.3"/>
  <cols>
    <col min="2" max="2" width="40.21875" customWidth="1"/>
  </cols>
  <sheetData>
    <row r="1" spans="1:5" x14ac:dyDescent="0.3">
      <c r="A1" s="575" t="s">
        <v>101</v>
      </c>
      <c r="B1" s="191"/>
      <c r="C1" s="188" t="s">
        <v>99</v>
      </c>
      <c r="D1" s="188" t="s">
        <v>100</v>
      </c>
      <c r="E1" s="188" t="s">
        <v>141</v>
      </c>
    </row>
    <row r="2" spans="1:5" x14ac:dyDescent="0.3">
      <c r="A2" s="576"/>
      <c r="B2" s="192" t="s">
        <v>18</v>
      </c>
      <c r="C2" s="189">
        <f>'GRILLE D''EVALUATION'!N36</f>
        <v>0</v>
      </c>
      <c r="D2" s="190">
        <f>E2*0.75</f>
        <v>165</v>
      </c>
      <c r="E2" s="189">
        <v>220</v>
      </c>
    </row>
    <row r="3" spans="1:5" x14ac:dyDescent="0.3">
      <c r="A3" s="576"/>
      <c r="B3" s="192" t="s">
        <v>20</v>
      </c>
      <c r="C3" s="189" t="e">
        <f>'GRILLE D''EVALUATION'!N88</f>
        <v>#DIV/0!</v>
      </c>
      <c r="D3" s="190">
        <f t="shared" ref="D3:D4" si="0">E3*0.8</f>
        <v>320</v>
      </c>
      <c r="E3" s="189">
        <v>400</v>
      </c>
    </row>
    <row r="4" spans="1:5" x14ac:dyDescent="0.3">
      <c r="A4" s="576"/>
      <c r="B4" s="192" t="s">
        <v>51</v>
      </c>
      <c r="C4" s="189">
        <f>'GRILLE D''EVALUATION'!N108</f>
        <v>0</v>
      </c>
      <c r="D4" s="190">
        <f t="shared" si="0"/>
        <v>200</v>
      </c>
      <c r="E4" s="189">
        <v>250</v>
      </c>
    </row>
    <row r="5" spans="1:5" x14ac:dyDescent="0.3">
      <c r="A5" s="576"/>
      <c r="B5" s="192" t="s">
        <v>75</v>
      </c>
      <c r="C5" s="189" t="e">
        <f>'GRILLE D''EVALUATION'!N133</f>
        <v>#DIV/0!</v>
      </c>
      <c r="D5" s="190">
        <f>E5*0.75</f>
        <v>97.5</v>
      </c>
      <c r="E5" s="189">
        <v>130</v>
      </c>
    </row>
    <row r="6" spans="1:5" x14ac:dyDescent="0.3">
      <c r="A6" s="576"/>
      <c r="B6" s="192" t="s">
        <v>63</v>
      </c>
      <c r="C6" s="189" t="e">
        <f>'GRILLE D''EVALUATION'!N158</f>
        <v>#DIV/0!</v>
      </c>
      <c r="D6" s="190">
        <f>E6*0.75</f>
        <v>187.5</v>
      </c>
      <c r="E6" s="189">
        <v>250</v>
      </c>
    </row>
    <row r="7" spans="1:5" x14ac:dyDescent="0.3">
      <c r="A7" s="576"/>
      <c r="B7" s="578" t="s">
        <v>98</v>
      </c>
      <c r="C7" s="574" t="e">
        <f>IF(AND(C2&gt;D2,C3&gt;D3,C4&gt;D4,C5&gt;D5,C6&gt;D6),"OUI","NON")</f>
        <v>#DIV/0!</v>
      </c>
      <c r="D7" s="574"/>
      <c r="E7" s="574"/>
    </row>
    <row r="8" spans="1:5" x14ac:dyDescent="0.3">
      <c r="A8" s="577"/>
      <c r="B8" s="578"/>
      <c r="C8" s="574"/>
      <c r="D8" s="574"/>
      <c r="E8" s="574"/>
    </row>
  </sheetData>
  <mergeCells count="3">
    <mergeCell ref="C7:E8"/>
    <mergeCell ref="A1:A8"/>
    <mergeCell ref="B7:B8"/>
  </mergeCells>
  <conditionalFormatting sqref="C7:E8">
    <cfRule type="containsText" dxfId="4" priority="1" operator="containsText" text="OUI">
      <formula>NOT(ISERROR(SEARCH("OUI",C7)))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</vt:lpstr>
      <vt:lpstr>IDENTITÉ</vt:lpstr>
      <vt:lpstr>GRILLE D'EVALUATION</vt:lpstr>
      <vt:lpstr>LABEL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MAYEN</dc:creator>
  <cp:lastModifiedBy>Benjamin MAYEN</cp:lastModifiedBy>
  <dcterms:created xsi:type="dcterms:W3CDTF">2021-02-20T12:51:42Z</dcterms:created>
  <dcterms:modified xsi:type="dcterms:W3CDTF">2021-07-08T19:45:25Z</dcterms:modified>
</cp:coreProperties>
</file>